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 data" sheetId="1" r:id="rId4"/>
    <sheet state="visible" name="ERs" sheetId="2" r:id="rId5"/>
    <sheet state="visible" name="MAINTANANCE" sheetId="3" r:id="rId6"/>
    <sheet state="visible" name="Summary SDG 13" sheetId="4" r:id="rId7"/>
    <sheet state="visible" name="Summary other SDGs" sheetId="5" r:id="rId8"/>
    <sheet state="visible" name="Energy output" sheetId="6" r:id="rId9"/>
    <sheet state="visible" name="BenConsAndStorage" sheetId="7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L10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7566, 10657 and 10659; completes the first crediting period by 21/09/2024. No calculation applied and figures are directly taken from ex-ante estimates below.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1">
      <text>
        <t xml:space="preserve">Here the TJ/t value is converted to the kWh/t</t>
      </text>
    </comment>
    <comment authorId="0" ref="C15">
      <text>
        <t xml:space="preserve">Concervative estimation. 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2">
      <text>
        <t xml:space="preserve">The battery will allow the pump to always work at maximum capacity</t>
      </text>
    </comment>
    <comment authorId="0" ref="M29">
      <text>
        <t xml:space="preserve">Capped at 3 m3 which is the installed storage tank.</t>
      </text>
    </comment>
  </commentList>
</comments>
</file>

<file path=xl/sharedStrings.xml><?xml version="1.0" encoding="utf-8"?>
<sst xmlns="http://schemas.openxmlformats.org/spreadsheetml/2006/main" count="553" uniqueCount="293">
  <si>
    <t>Parameter</t>
  </si>
  <si>
    <t>Value</t>
  </si>
  <si>
    <t>Unit</t>
  </si>
  <si>
    <t>Description</t>
  </si>
  <si>
    <t>Value fixed ex-ante / Monitored</t>
  </si>
  <si>
    <t>Source of data</t>
  </si>
  <si>
    <r>
      <rPr>
        <rFont val="Calibri"/>
        <color theme="1"/>
        <sz val="11.0"/>
      </rPr>
      <t>X</t>
    </r>
    <r>
      <rPr>
        <rFont val="Calibri"/>
        <color theme="1"/>
        <sz val="11.0"/>
        <vertAlign val="subscript"/>
      </rPr>
      <t>boil</t>
    </r>
  </si>
  <si>
    <t>Percentage</t>
  </si>
  <si>
    <t>Percentage of premises that in the absence of the project activity would have used non-GHG emitting technologies like chlorine treatment techniques (if available) in the project boundary.</t>
  </si>
  <si>
    <t>Fixed ex-ante</t>
  </si>
  <si>
    <t>Baseline Survey, 2018</t>
  </si>
  <si>
    <r>
      <rPr>
        <rFont val="Calibri"/>
        <color theme="1"/>
        <sz val="11.0"/>
      </rPr>
      <t>C</t>
    </r>
    <r>
      <rPr>
        <rFont val="Calibri"/>
        <color theme="1"/>
        <sz val="11.0"/>
        <vertAlign val="subscript"/>
      </rPr>
      <t>j</t>
    </r>
  </si>
  <si>
    <t>Percentage of users of project safe water supply who were already in baseline using a non boiling safe water supply</t>
  </si>
  <si>
    <r>
      <rPr>
        <rFont val="Calibri"/>
        <color theme="1"/>
        <sz val="11.0"/>
      </rPr>
      <t>N</t>
    </r>
    <r>
      <rPr>
        <rFont val="Calibri"/>
        <color theme="1"/>
        <sz val="11.0"/>
        <vertAlign val="subscript"/>
      </rPr>
      <t>p,y</t>
    </r>
  </si>
  <si>
    <t>Tab "Ers"</t>
  </si>
  <si>
    <t>N/A</t>
  </si>
  <si>
    <t>Number of person.days consuming water supplied by project scenario p through year y</t>
  </si>
  <si>
    <t>Monitored</t>
  </si>
  <si>
    <t>End-users list</t>
  </si>
  <si>
    <r>
      <rPr>
        <rFont val="Calibri"/>
        <color theme="1"/>
        <sz val="11.0"/>
      </rPr>
      <t>W</t>
    </r>
    <r>
      <rPr>
        <rFont val="Calibri"/>
        <color theme="1"/>
        <sz val="9.0"/>
        <vertAlign val="subscript"/>
      </rPr>
      <t>b,y</t>
    </r>
  </si>
  <si>
    <t xml:space="preserve">Tons/Litre </t>
  </si>
  <si>
    <r>
      <rPr>
        <rFont val="Calibri"/>
        <color theme="1"/>
        <sz val="11.0"/>
      </rPr>
      <t xml:space="preserve">Quantity of wood fuel or fossil fuel required to boil 1 litre of water using technologies representatives of </t>
    </r>
    <r>
      <rPr>
        <rFont val="Calibri"/>
        <b/>
        <color theme="1"/>
        <sz val="11.0"/>
      </rPr>
      <t>baseline scenario b</t>
    </r>
    <r>
      <rPr>
        <rFont val="Calibri"/>
        <color theme="1"/>
        <sz val="11.0"/>
      </rPr>
      <t xml:space="preserve"> during year y</t>
    </r>
  </si>
  <si>
    <t>Used for ex-ante calculations, but will be monitored</t>
  </si>
  <si>
    <t>Calculated (See cells B31-B36 below)</t>
  </si>
  <si>
    <r>
      <rPr>
        <rFont val="Calibri"/>
        <color theme="1"/>
        <sz val="11.0"/>
      </rPr>
      <t>W</t>
    </r>
    <r>
      <rPr>
        <rFont val="Calibri"/>
        <color theme="1"/>
        <sz val="9.0"/>
        <vertAlign val="subscript"/>
      </rPr>
      <t>p,y</t>
    </r>
  </si>
  <si>
    <r>
      <rPr>
        <rFont val="Calibri"/>
        <color theme="1"/>
        <sz val="11.0"/>
      </rPr>
      <t xml:space="preserve">Quantity of wood fuel or fossil fuel required to boil 1 litre of water using technologies representatives of </t>
    </r>
    <r>
      <rPr>
        <rFont val="Calibri"/>
        <b/>
        <color theme="1"/>
        <sz val="11.0"/>
      </rPr>
      <t>project scenario</t>
    </r>
    <r>
      <rPr>
        <rFont val="Calibri"/>
        <color theme="1"/>
        <sz val="11.0"/>
      </rPr>
      <t xml:space="preserve"> </t>
    </r>
    <r>
      <rPr>
        <rFont val="Calibri"/>
        <b/>
        <color theme="1"/>
        <sz val="11.0"/>
      </rPr>
      <t>p</t>
    </r>
    <r>
      <rPr>
        <rFont val="Calibri"/>
        <color theme="1"/>
        <sz val="11.0"/>
      </rPr>
      <t xml:space="preserve"> during year y</t>
    </r>
  </si>
  <si>
    <r>
      <rPr>
        <rFont val="Calibri"/>
        <color theme="1"/>
        <sz val="11.0"/>
      </rPr>
      <t>Q</t>
    </r>
    <r>
      <rPr>
        <rFont val="Calibri"/>
        <color theme="1"/>
        <sz val="11.0"/>
        <vertAlign val="subscript"/>
      </rPr>
      <t>p,y</t>
    </r>
  </si>
  <si>
    <t>Litre/Person/Day</t>
  </si>
  <si>
    <t>Quantity of safe water in litres consumed in the project scenario p and supplied by project technology per person per day in year y</t>
  </si>
  <si>
    <t xml:space="preserve">WCFT made in 2023 resulted as 8.2 litre/person/day. (it has been chosen the lower limit value instead the average, according to the 95/10 rule). This value has been capped to 7 litres in line with the page 48 of the applied methodology. </t>
  </si>
  <si>
    <r>
      <rPr>
        <rFont val="Calibri"/>
        <color theme="1"/>
        <sz val="11.0"/>
      </rPr>
      <t>Q</t>
    </r>
    <r>
      <rPr>
        <rFont val="Calibri"/>
        <color theme="1"/>
        <sz val="11.0"/>
        <vertAlign val="subscript"/>
      </rPr>
      <t>p,rawboil,y</t>
    </r>
  </si>
  <si>
    <t>Quantity of raw water boiled in the project scenario p per person per day</t>
  </si>
  <si>
    <t xml:space="preserve">
WCFT made in 2023. Please refer to  "WCFT Report2023"</t>
  </si>
  <si>
    <r>
      <rPr>
        <rFont val="Calibri"/>
        <color theme="1"/>
        <sz val="11.0"/>
      </rPr>
      <t>Q</t>
    </r>
    <r>
      <rPr>
        <rFont val="Calibri"/>
        <color theme="1"/>
        <sz val="11.0"/>
        <vertAlign val="subscript"/>
      </rPr>
      <t>p,cleanboil,y</t>
    </r>
  </si>
  <si>
    <t>Quantity of safe water boiled in the project scenario p per person per day in year y</t>
  </si>
  <si>
    <r>
      <rPr>
        <rFont val="Calibri"/>
        <color theme="1"/>
        <sz val="11.0"/>
      </rPr>
      <t>f</t>
    </r>
    <r>
      <rPr>
        <rFont val="Calibri"/>
        <color theme="1"/>
        <sz val="11.0"/>
        <vertAlign val="subscript"/>
      </rPr>
      <t>NRB,i,y</t>
    </r>
  </si>
  <si>
    <t>Fraction</t>
  </si>
  <si>
    <t>Non-renewability status of woody biomass fuel in scenario i during the year y</t>
  </si>
  <si>
    <t>Fixed ex-ante (but may be updated)</t>
  </si>
  <si>
    <r>
      <rPr>
        <rFont val="Calibri"/>
        <color theme="1"/>
        <sz val="11.0"/>
      </rPr>
      <t>Default f</t>
    </r>
    <r>
      <rPr>
        <rFont val="Calibri"/>
        <color theme="1"/>
        <sz val="11.0"/>
        <vertAlign val="subscript"/>
      </rPr>
      <t>NRB</t>
    </r>
    <r>
      <rPr>
        <rFont val="Calibri"/>
        <color theme="1"/>
        <sz val="11.0"/>
      </rPr>
      <t xml:space="preserve"> value provided by CDM Executive Board and endorsed by the host country DNA </t>
    </r>
  </si>
  <si>
    <t>http://cdm.unfccc.int/DNA/fNRB/index.html</t>
  </si>
  <si>
    <r>
      <rPr>
        <rFont val="Calibri"/>
        <color theme="1"/>
        <sz val="11.0"/>
      </rPr>
      <t>EF</t>
    </r>
    <r>
      <rPr>
        <rFont val="Calibri"/>
        <color theme="1"/>
        <sz val="11.0"/>
        <vertAlign val="subscript"/>
      </rPr>
      <t>b,CO2</t>
    </r>
  </si>
  <si>
    <r>
      <rPr>
        <rFont val="Calibri"/>
        <color theme="1"/>
        <sz val="11.0"/>
      </rPr>
      <t>tCO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>/TJ</t>
    </r>
  </si>
  <si>
    <r>
      <rPr>
        <rFont val="Calibri"/>
        <color theme="1"/>
        <sz val="11.0"/>
      </rPr>
      <t>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 xml:space="preserve"> emission factor arising from use of fuels in baseline scenario</t>
    </r>
  </si>
  <si>
    <t>IPCC default value</t>
  </si>
  <si>
    <t xml:space="preserve">http://www.ipcc-nggip.iges.or.jp/public/2006gl/pdf/2_Volume2/V2_2_Ch2_Stationary_Combustion.pdf </t>
  </si>
  <si>
    <r>
      <rPr>
        <rFont val="Calibri"/>
        <color theme="1"/>
        <sz val="11.0"/>
      </rPr>
      <t>EF</t>
    </r>
    <r>
      <rPr>
        <rFont val="Calibri"/>
        <color theme="1"/>
        <sz val="11.0"/>
        <vertAlign val="subscript"/>
      </rPr>
      <t>b,nonCO2</t>
    </r>
  </si>
  <si>
    <r>
      <rPr>
        <rFont val="Calibri"/>
        <color theme="1"/>
        <sz val="11.0"/>
      </rPr>
      <t>tCO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>/TJ</t>
    </r>
  </si>
  <si>
    <r>
      <rPr>
        <rFont val="Calibri"/>
        <color theme="1"/>
        <sz val="11.0"/>
      </rPr>
      <t>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 xml:space="preserve"> emission factor arising from use of fuels in project scenario</t>
    </r>
  </si>
  <si>
    <r>
      <rPr>
        <rFont val="Calibri"/>
        <color theme="1"/>
        <sz val="11.0"/>
      </rPr>
      <t>EF</t>
    </r>
    <r>
      <rPr>
        <rFont val="Calibri"/>
        <color theme="1"/>
        <sz val="11.0"/>
        <vertAlign val="subscript"/>
      </rPr>
      <t>b,nonCO2</t>
    </r>
    <r>
      <rPr>
        <rFont val="Calibri"/>
        <color theme="1"/>
        <sz val="11.0"/>
      </rPr>
      <t>(2021)</t>
    </r>
  </si>
  <si>
    <r>
      <rPr>
        <rFont val="Calibri"/>
        <color theme="1"/>
        <sz val="11.0"/>
      </rPr>
      <t>tCO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>/TJ</t>
    </r>
  </si>
  <si>
    <r>
      <rPr>
        <rFont val="Calibri"/>
        <color theme="1"/>
        <sz val="11.0"/>
      </rPr>
      <t>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 xml:space="preserve"> emission factor arising from use of fuels in project scenario</t>
    </r>
  </si>
  <si>
    <t xml:space="preserve">Calculated based on following: 1) IPCC default value for wood, for CH4: 0,3 tCO2/TJ and fro N2O: 0,004 tCO2/TJ (table 2.5 for default emission factors for stationary combustion), 2) AR5 GWP value of CH4 and N2O </t>
  </si>
  <si>
    <r>
      <rPr>
        <rFont val="Calibri"/>
        <color theme="1"/>
        <sz val="11.0"/>
      </rPr>
      <t>EF</t>
    </r>
    <r>
      <rPr>
        <rFont val="Calibri"/>
        <color theme="1"/>
        <sz val="11.0"/>
        <vertAlign val="subscript"/>
      </rPr>
      <t>p</t>
    </r>
    <r>
      <rPr>
        <rFont val="Calibri"/>
        <color theme="1"/>
        <sz val="11.0"/>
        <vertAlign val="subscript"/>
      </rPr>
      <t>,CO2</t>
    </r>
  </si>
  <si>
    <r>
      <rPr>
        <rFont val="Calibri"/>
        <color theme="1"/>
        <sz val="11.0"/>
      </rPr>
      <t>tCO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>/TJ</t>
    </r>
  </si>
  <si>
    <r>
      <rPr>
        <rFont val="Calibri"/>
        <color theme="1"/>
        <sz val="11.0"/>
      </rPr>
      <t>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 xml:space="preserve"> emission factor arising from use of fuels in project scenario</t>
    </r>
  </si>
  <si>
    <r>
      <rPr>
        <rFont val="Calibri"/>
        <color theme="1"/>
        <sz val="11.0"/>
      </rPr>
      <t>EF</t>
    </r>
    <r>
      <rPr>
        <rFont val="Calibri"/>
        <color theme="1"/>
        <sz val="11.0"/>
        <vertAlign val="subscript"/>
      </rPr>
      <t>p,nonCO2</t>
    </r>
  </si>
  <si>
    <r>
      <rPr>
        <rFont val="Calibri"/>
        <color theme="1"/>
        <sz val="11.0"/>
      </rPr>
      <t>tCO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>/TJ</t>
    </r>
  </si>
  <si>
    <r>
      <rPr>
        <rFont val="Calibri"/>
        <color theme="1"/>
        <sz val="11.0"/>
      </rPr>
      <t>Non-CO</t>
    </r>
    <r>
      <rPr>
        <rFont val="Calibri"/>
        <color theme="1"/>
        <sz val="11.0"/>
        <vertAlign val="subscript"/>
      </rPr>
      <t>2</t>
    </r>
    <r>
      <rPr>
        <rFont val="Calibri"/>
        <color theme="1"/>
        <sz val="11.0"/>
      </rPr>
      <t xml:space="preserve"> emission factor arising from use of fuels in project scenario</t>
    </r>
  </si>
  <si>
    <r>
      <rPr>
        <rFont val="Calibri"/>
        <color theme="1"/>
        <sz val="11.0"/>
      </rPr>
      <t>NCV</t>
    </r>
    <r>
      <rPr>
        <rFont val="Calibri"/>
        <color theme="1"/>
        <sz val="11.0"/>
        <vertAlign val="subscript"/>
      </rPr>
      <t>b,fuel</t>
    </r>
  </si>
  <si>
    <t>TJ/ton</t>
  </si>
  <si>
    <t>Net calorific value of the fuels used in the baseline</t>
  </si>
  <si>
    <t>http://www.ipcc-nggip.iges.or.jp/public/2006gl/pdf/2_Volume2/V2_1_Ch1_Introduction.pdf</t>
  </si>
  <si>
    <r>
      <rPr>
        <rFont val="Calibri"/>
        <color theme="1"/>
        <sz val="11.0"/>
      </rPr>
      <t>NCV</t>
    </r>
    <r>
      <rPr>
        <rFont val="Calibri"/>
        <color theme="1"/>
        <sz val="11.0"/>
        <vertAlign val="subscript"/>
      </rPr>
      <t>p,fuel</t>
    </r>
  </si>
  <si>
    <t>Net calorific value of the fuels used in the project</t>
  </si>
  <si>
    <r>
      <rPr>
        <rFont val="Calibri"/>
        <color theme="1"/>
        <sz val="11.0"/>
      </rPr>
      <t>U</t>
    </r>
    <r>
      <rPr>
        <rFont val="Calibri"/>
        <color theme="1"/>
        <sz val="11.0"/>
        <vertAlign val="subscript"/>
      </rPr>
      <t>p,y</t>
    </r>
  </si>
  <si>
    <t>Cumulative usage rate for technologies in project scenario p during year y, based on cumulative installation rate and drop off rate</t>
  </si>
  <si>
    <t xml:space="preserve">Monitoring survey , 2024. </t>
  </si>
  <si>
    <r>
      <rPr>
        <rFont val="Calibri"/>
        <color theme="1"/>
        <sz val="11.0"/>
      </rPr>
      <t>LE</t>
    </r>
    <r>
      <rPr>
        <rFont val="Calibri"/>
        <color theme="1"/>
        <sz val="11.0"/>
        <vertAlign val="subscript"/>
      </rPr>
      <t>p,y</t>
    </r>
  </si>
  <si>
    <t>tCO2e/yr</t>
  </si>
  <si>
    <t xml:space="preserve">Leakage from project scenario p in year y </t>
  </si>
  <si>
    <r>
      <rPr>
        <rFont val="Calibri"/>
        <color theme="1"/>
        <sz val="11.0"/>
      </rPr>
      <t>P</t>
    </r>
    <r>
      <rPr>
        <rFont val="Calibri"/>
        <color theme="1"/>
        <sz val="7.0"/>
      </rPr>
      <t xml:space="preserve">y </t>
    </r>
  </si>
  <si>
    <t>Number of persons having access to safe water in the project activity</t>
  </si>
  <si>
    <t>Parameters and values used for determining Wb,y and Wp,y</t>
  </si>
  <si>
    <t xml:space="preserve">Families using wood </t>
  </si>
  <si>
    <t>Percentage of premises that are using wood as their cooking fuel</t>
  </si>
  <si>
    <t>Monitoring Survey</t>
  </si>
  <si>
    <t xml:space="preserve">Families using charcoal </t>
  </si>
  <si>
    <t>Percentage of premises that are using charcoal as their cooking fuel</t>
  </si>
  <si>
    <t>Wood to charcoal ratio</t>
  </si>
  <si>
    <t>Ratio</t>
  </si>
  <si>
    <t>Default value to estimate the quantity wood needed for producing charcoal i.e. "wood-to-charcoal ratio"</t>
  </si>
  <si>
    <t>IPCC Default value</t>
  </si>
  <si>
    <t>http://www.ipcc-nggip.iges.or.jp/public/gl/guidelin/ch1ref3.pdf</t>
  </si>
  <si>
    <r>
      <rPr>
        <rFont val="Calibri"/>
        <color theme="1"/>
        <sz val="11.0"/>
      </rPr>
      <t>W</t>
    </r>
    <r>
      <rPr>
        <rFont val="Calibri"/>
        <color theme="1"/>
        <sz val="11.0"/>
        <vertAlign val="subscript"/>
      </rPr>
      <t>wood</t>
    </r>
  </si>
  <si>
    <t xml:space="preserve">kg/Litre </t>
  </si>
  <si>
    <t>Quantity of wood required to boil 1 litre of water using firewood technologies representatives of baseline scenario b during year y</t>
  </si>
  <si>
    <t>Default value from BAMG Report</t>
  </si>
  <si>
    <r>
      <rPr>
        <rFont val="Calibri"/>
        <color theme="1"/>
        <sz val="11.0"/>
      </rPr>
      <t>W</t>
    </r>
    <r>
      <rPr>
        <rFont val="Calibri (Body)"/>
        <color theme="1"/>
        <sz val="8.0"/>
      </rPr>
      <t>charcoal</t>
    </r>
  </si>
  <si>
    <t>Quantity of charcoal required to boil 1 litre of water using charcoal technologies representatives of baseline scenario b during year y</t>
  </si>
  <si>
    <t xml:space="preserve">WBT. Please refer to "REPORT IEST". </t>
  </si>
  <si>
    <r>
      <rPr>
        <rFont val="Calibri"/>
        <color theme="1"/>
        <sz val="11.0"/>
      </rPr>
      <t>W</t>
    </r>
    <r>
      <rPr>
        <rFont val="Calibri"/>
        <color theme="1"/>
        <sz val="11.0"/>
        <vertAlign val="subscript"/>
      </rPr>
      <t xml:space="preserve">wood equivalent (charcoal users) </t>
    </r>
  </si>
  <si>
    <t>Quantity of wood fuel equivalent required to boil 1 litre of water using charcoal technologies representatives of baseline scenario b during year y</t>
  </si>
  <si>
    <t xml:space="preserve">Calculated </t>
  </si>
  <si>
    <t>Baseline Scenario Fuel Consumption (Litre/person/day)</t>
  </si>
  <si>
    <t>Bb,y</t>
  </si>
  <si>
    <r>
      <rPr>
        <rFont val="Calibri"/>
        <color rgb="FF000000"/>
        <sz val="11.0"/>
      </rPr>
      <t xml:space="preserve"> (1 – X</t>
    </r>
    <r>
      <rPr>
        <rFont val="Calibri"/>
        <color rgb="FF000000"/>
        <sz val="8.0"/>
      </rPr>
      <t>boil</t>
    </r>
    <r>
      <rPr>
        <rFont val="Calibri"/>
        <color rgb="FF000000"/>
        <sz val="11.0"/>
      </rPr>
      <t>) * (1 - C</t>
    </r>
    <r>
      <rPr>
        <rFont val="Calibri"/>
        <color rgb="FF000000"/>
        <sz val="8.0"/>
      </rPr>
      <t>j</t>
    </r>
    <r>
      <rPr>
        <rFont val="Calibri"/>
        <color rgb="FF000000"/>
        <sz val="11.0"/>
      </rPr>
      <t>) * N</t>
    </r>
    <r>
      <rPr>
        <rFont val="Calibri"/>
        <color rgb="FF000000"/>
        <sz val="8.0"/>
      </rPr>
      <t xml:space="preserve">p,y </t>
    </r>
    <r>
      <rPr>
        <rFont val="Calibri"/>
        <color rgb="FF000000"/>
        <sz val="11.0"/>
      </rPr>
      <t>* W</t>
    </r>
    <r>
      <rPr>
        <rFont val="Calibri"/>
        <color rgb="FF000000"/>
        <sz val="8.0"/>
      </rPr>
      <t xml:space="preserve">b,y </t>
    </r>
    <r>
      <rPr>
        <rFont val="Calibri"/>
        <color rgb="FF000000"/>
        <sz val="11.0"/>
      </rPr>
      <t>* (Q</t>
    </r>
    <r>
      <rPr>
        <rFont val="Calibri"/>
        <color rgb="FF000000"/>
        <sz val="8.0"/>
      </rPr>
      <t xml:space="preserve">p,y </t>
    </r>
    <r>
      <rPr>
        <rFont val="Calibri"/>
        <color rgb="FF000000"/>
        <sz val="11.0"/>
      </rPr>
      <t>+ Q</t>
    </r>
    <r>
      <rPr>
        <rFont val="Calibri"/>
        <color rgb="FF000000"/>
        <sz val="8.0"/>
      </rPr>
      <t>p,rawboil,y</t>
    </r>
    <r>
      <rPr>
        <rFont val="Calibri"/>
        <color rgb="FF000000"/>
        <sz val="11.0"/>
      </rPr>
      <t xml:space="preserve">) </t>
    </r>
  </si>
  <si>
    <t>Project Scenario Fuel Consumption Calculation (Litre/person/day)</t>
  </si>
  <si>
    <t>Bp,y</t>
  </si>
  <si>
    <r>
      <rPr>
        <rFont val="Cambria"/>
        <color theme="1"/>
        <sz val="11.0"/>
      </rPr>
      <t>(1 - C</t>
    </r>
    <r>
      <rPr>
        <rFont val="Cambria"/>
        <color theme="1"/>
        <sz val="8.0"/>
      </rPr>
      <t>j</t>
    </r>
    <r>
      <rPr>
        <rFont val="Cambria"/>
        <color theme="1"/>
        <sz val="11.0"/>
      </rPr>
      <t>) * N</t>
    </r>
    <r>
      <rPr>
        <rFont val="Cambria"/>
        <color theme="1"/>
        <sz val="8.0"/>
      </rPr>
      <t xml:space="preserve">p,y </t>
    </r>
    <r>
      <rPr>
        <rFont val="Cambria"/>
        <color theme="1"/>
        <sz val="11.0"/>
      </rPr>
      <t>* W</t>
    </r>
    <r>
      <rPr>
        <rFont val="Cambria"/>
        <color theme="1"/>
        <sz val="8.0"/>
      </rPr>
      <t xml:space="preserve">p,y </t>
    </r>
    <r>
      <rPr>
        <rFont val="Cambria"/>
        <color theme="1"/>
        <sz val="11.0"/>
      </rPr>
      <t>* (Q</t>
    </r>
    <r>
      <rPr>
        <rFont val="Cambria"/>
        <color theme="1"/>
        <sz val="8.0"/>
      </rPr>
      <t xml:space="preserve">p,rawboil,y </t>
    </r>
    <r>
      <rPr>
        <rFont val="Cambria"/>
        <color theme="1"/>
        <sz val="11.0"/>
      </rPr>
      <t>+ Q</t>
    </r>
    <r>
      <rPr>
        <rFont val="Cambria"/>
        <color theme="1"/>
        <sz val="8.0"/>
      </rPr>
      <t>p,cleanboil,y</t>
    </r>
    <r>
      <rPr>
        <rFont val="Cambria"/>
        <color theme="1"/>
        <sz val="11.0"/>
      </rPr>
      <t>)</t>
    </r>
  </si>
  <si>
    <r>
      <rPr>
        <rFont val="Calibri"/>
        <b/>
        <color rgb="FF000000"/>
        <sz val="11.0"/>
      </rPr>
      <t>Emission Reductions (tCO</t>
    </r>
    <r>
      <rPr>
        <rFont val="Calibri"/>
        <b/>
        <color rgb="FF000000"/>
        <sz val="11.0"/>
        <vertAlign val="subscript"/>
      </rPr>
      <t>2</t>
    </r>
    <r>
      <rPr>
        <rFont val="Calibri"/>
        <b/>
        <color rgb="FF000000"/>
        <sz val="11.0"/>
      </rPr>
      <t>e/year)</t>
    </r>
  </si>
  <si>
    <t>BEb,y</t>
  </si>
  <si>
    <r>
      <rPr>
        <rFont val="Calibri"/>
        <color rgb="FF000000"/>
        <sz val="11.0"/>
      </rPr>
      <t>B</t>
    </r>
    <r>
      <rPr>
        <rFont val="Calibri"/>
        <color rgb="FF000000"/>
        <sz val="8.0"/>
      </rPr>
      <t xml:space="preserve">b,y </t>
    </r>
    <r>
      <rPr>
        <rFont val="Calibri"/>
        <color rgb="FF000000"/>
        <sz val="11.0"/>
      </rPr>
      <t>*(( f</t>
    </r>
    <r>
      <rPr>
        <rFont val="Calibri"/>
        <color rgb="FF000000"/>
        <sz val="8.0"/>
      </rPr>
      <t xml:space="preserve">NRB </t>
    </r>
    <r>
      <rPr>
        <rFont val="Calibri"/>
        <color rgb="FF000000"/>
        <sz val="11.0"/>
      </rPr>
      <t>* EF</t>
    </r>
    <r>
      <rPr>
        <rFont val="Calibri"/>
        <color rgb="FF000000"/>
        <sz val="8.0"/>
      </rPr>
      <t>fuel,CO2</t>
    </r>
    <r>
      <rPr>
        <rFont val="Calibri"/>
        <color rgb="FF000000"/>
        <sz val="11.0"/>
      </rPr>
      <t>) + EF</t>
    </r>
    <r>
      <rPr>
        <rFont val="Calibri"/>
        <color rgb="FF000000"/>
        <sz val="8.0"/>
      </rPr>
      <t>fuel,non-CO2</t>
    </r>
    <r>
      <rPr>
        <rFont val="Calibri"/>
        <color rgb="FF000000"/>
        <sz val="11.0"/>
      </rPr>
      <t>) * NCV</t>
    </r>
    <r>
      <rPr>
        <rFont val="Calibri"/>
        <color rgb="FF000000"/>
        <sz val="11.0"/>
        <vertAlign val="subscript"/>
      </rPr>
      <t>b,</t>
    </r>
    <r>
      <rPr>
        <rFont val="Calibri"/>
        <color rgb="FF000000"/>
        <sz val="8.0"/>
      </rPr>
      <t xml:space="preserve">fuel </t>
    </r>
    <r>
      <rPr>
        <rFont val="Calibri"/>
        <color rgb="FF000000"/>
        <sz val="11.0"/>
      </rPr>
      <t xml:space="preserve"> </t>
    </r>
  </si>
  <si>
    <t xml:space="preserve">PEp,y </t>
  </si>
  <si>
    <r>
      <rPr>
        <rFont val="Calibri"/>
        <color rgb="FF000000"/>
        <sz val="11.0"/>
      </rPr>
      <t>B</t>
    </r>
    <r>
      <rPr>
        <rFont val="Calibri"/>
        <color rgb="FF000000"/>
        <sz val="8.0"/>
      </rPr>
      <t xml:space="preserve">p,y </t>
    </r>
    <r>
      <rPr>
        <rFont val="Calibri"/>
        <color rgb="FF000000"/>
        <sz val="11.0"/>
      </rPr>
      <t>* ((f</t>
    </r>
    <r>
      <rPr>
        <rFont val="Calibri"/>
        <color rgb="FF000000"/>
        <sz val="8.0"/>
      </rPr>
      <t xml:space="preserve">NRB </t>
    </r>
    <r>
      <rPr>
        <rFont val="Calibri"/>
        <color rgb="FF000000"/>
        <sz val="11.0"/>
      </rPr>
      <t>* EF</t>
    </r>
    <r>
      <rPr>
        <rFont val="Calibri"/>
        <color rgb="FF000000"/>
        <sz val="8.0"/>
      </rPr>
      <t>fuel,CO2</t>
    </r>
    <r>
      <rPr>
        <rFont val="Calibri"/>
        <color rgb="FF000000"/>
        <sz val="11.0"/>
      </rPr>
      <t>) + EF</t>
    </r>
    <r>
      <rPr>
        <rFont val="Calibri"/>
        <color rgb="FF000000"/>
        <sz val="8.0"/>
      </rPr>
      <t>fuel,non-CO2</t>
    </r>
    <r>
      <rPr>
        <rFont val="Calibri"/>
        <color rgb="FF000000"/>
        <sz val="11.0"/>
      </rPr>
      <t>) * NCV</t>
    </r>
    <r>
      <rPr>
        <rFont val="Calibri"/>
        <color rgb="FF000000"/>
        <sz val="11.0"/>
        <vertAlign val="subscript"/>
      </rPr>
      <t>p,</t>
    </r>
    <r>
      <rPr>
        <rFont val="Calibri"/>
        <color rgb="FF000000"/>
        <sz val="8.0"/>
      </rPr>
      <t>fuel</t>
    </r>
  </si>
  <si>
    <t>ERy</t>
  </si>
  <si>
    <r>
      <rPr>
        <rFont val="Calibri"/>
        <color rgb="FF000000"/>
        <sz val="11.0"/>
      </rPr>
      <t>(ΣBE</t>
    </r>
    <r>
      <rPr>
        <rFont val="Calibri"/>
        <color rgb="FF000000"/>
        <sz val="8.0"/>
      </rPr>
      <t xml:space="preserve">fuel,b,y </t>
    </r>
    <r>
      <rPr>
        <rFont val="Calibri"/>
        <color rgb="FF000000"/>
        <sz val="11.0"/>
      </rPr>
      <t>- ΣPE</t>
    </r>
    <r>
      <rPr>
        <rFont val="Calibri"/>
        <color rgb="FF000000"/>
        <sz val="8.0"/>
      </rPr>
      <t>fuel,p,y</t>
    </r>
    <r>
      <rPr>
        <rFont val="Calibri"/>
        <color rgb="FF000000"/>
        <sz val="11.0"/>
      </rPr>
      <t>) * U</t>
    </r>
    <r>
      <rPr>
        <rFont val="Calibri"/>
        <color rgb="FF000000"/>
        <sz val="8.0"/>
      </rPr>
      <t xml:space="preserve">p,y </t>
    </r>
    <r>
      <rPr>
        <rFont val="Calibri"/>
        <color rgb="FF000000"/>
        <sz val="11.0"/>
      </rPr>
      <t>- ΣLE</t>
    </r>
    <r>
      <rPr>
        <rFont val="Calibri"/>
        <color rgb="FF000000"/>
        <sz val="8.0"/>
      </rPr>
      <t>p,y</t>
    </r>
  </si>
  <si>
    <t>Start date</t>
  </si>
  <si>
    <t>End Date</t>
  </si>
  <si>
    <t>MP</t>
  </si>
  <si>
    <t>Project year</t>
  </si>
  <si>
    <t>GS IDs of Projects</t>
  </si>
  <si>
    <t>Estimated nro of persons</t>
  </si>
  <si>
    <t>CP End date</t>
  </si>
  <si>
    <t>Number of days</t>
  </si>
  <si>
    <t>Operational days</t>
  </si>
  <si>
    <t>Np,y</t>
  </si>
  <si>
    <t xml:space="preserve">GS IDs </t>
  </si>
  <si>
    <t xml:space="preserve">Estimation of project activity emission </t>
  </si>
  <si>
    <t>Estimation of baseline emissions</t>
  </si>
  <si>
    <t>Estimation of overall emission reductions</t>
  </si>
  <si>
    <t>(Litre/person/day)</t>
  </si>
  <si>
    <t>(tCO2e/ year)</t>
  </si>
  <si>
    <t>Total (tCO2)</t>
  </si>
  <si>
    <t>GS7567</t>
  </si>
  <si>
    <t>GS7566</t>
  </si>
  <si>
    <t>GS10657</t>
  </si>
  <si>
    <t>GS10658</t>
  </si>
  <si>
    <t>GS10659</t>
  </si>
  <si>
    <t>GS10783</t>
  </si>
  <si>
    <t>GS10784</t>
  </si>
  <si>
    <t>WP Name</t>
  </si>
  <si>
    <t>No.of people during the MP</t>
  </si>
  <si>
    <t>Total Op. DAYS</t>
  </si>
  <si>
    <t>Proportion of op. Days</t>
  </si>
  <si>
    <t>Proportion of non- op. Days</t>
  </si>
  <si>
    <t>Npy</t>
  </si>
  <si>
    <t>Anketrake Andranogadra</t>
  </si>
  <si>
    <t>Ankatsaky</t>
  </si>
  <si>
    <t>Belemboky Androvakely</t>
  </si>
  <si>
    <t>Andranomena</t>
  </si>
  <si>
    <t>Ankilimarovahatse</t>
  </si>
  <si>
    <t>Antanamikodoy</t>
  </si>
  <si>
    <t>Antobe</t>
  </si>
  <si>
    <t>Ankoronga Angara</t>
  </si>
  <si>
    <t>Miary Ville</t>
  </si>
  <si>
    <t>Miary Ankoronga</t>
  </si>
  <si>
    <t>Mandrosoa</t>
  </si>
  <si>
    <t>Mandrosoa Antaikoaki</t>
  </si>
  <si>
    <t>Ankotsahobihia</t>
  </si>
  <si>
    <t>Maromiandra</t>
  </si>
  <si>
    <t>Maromiandra Antevamena</t>
  </si>
  <si>
    <t>September</t>
  </si>
  <si>
    <t>October</t>
  </si>
  <si>
    <t>November</t>
  </si>
  <si>
    <t>December</t>
  </si>
  <si>
    <t>TOTAL</t>
  </si>
  <si>
    <t>DAYS PER VPA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</si>
  <si>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</si>
  <si>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</si>
  <si>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</si>
  <si>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</si>
  <si>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</si>
  <si>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</si>
  <si>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</si>
  <si>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</si>
  <si>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ERs COMPARED TO EX-ANTE ESTIMATED VALUES</t>
  </si>
  <si>
    <t>ERy as in the registered PDD</t>
  </si>
  <si>
    <t>Remarks on increase in achieved ERs from estimated value in approved PDD</t>
  </si>
  <si>
    <t>Difference in %</t>
  </si>
  <si>
    <t>AVERAGE</t>
  </si>
  <si>
    <t>FOR COMPARISION - EX-ANTE CALCULATED EMISSION REDUCTIONS</t>
  </si>
  <si>
    <t>Year</t>
  </si>
  <si>
    <t>Estimation of leakage</t>
  </si>
  <si>
    <t>(tCO2)</t>
  </si>
  <si>
    <t>2020 (01/09/2020-31/12/2020)</t>
  </si>
  <si>
    <t>2025 (01/01/2025-31/08/2025)</t>
  </si>
  <si>
    <t xml:space="preserve">Annual average </t>
  </si>
  <si>
    <t>Etimation of leakage</t>
  </si>
  <si>
    <t>2019 (22/09/2019-31/12/2019)</t>
  </si>
  <si>
    <t>2024 (01/01/2024-21/09/2024)</t>
  </si>
  <si>
    <t>2019 (22/09-31/12)</t>
  </si>
  <si>
    <t>2024 (1/01-21/09)</t>
  </si>
  <si>
    <t>2019 (23/11-31/12)</t>
  </si>
  <si>
    <t>2024 (1/01-22/11)</t>
  </si>
  <si>
    <t>2019 (22/09/2019-31/12/2020)</t>
  </si>
  <si>
    <t>2020 (01/09-31/12)</t>
  </si>
  <si>
    <t>2025 (1/01-31/08)</t>
  </si>
  <si>
    <r>
      <rPr>
        <rFont val="Calibri"/>
        <color theme="1"/>
        <sz val="11.0"/>
      </rPr>
      <t>P</t>
    </r>
    <r>
      <rPr>
        <rFont val="Calibri"/>
        <color theme="1"/>
        <sz val="7.0"/>
      </rPr>
      <t xml:space="preserve">y </t>
    </r>
  </si>
  <si>
    <t>Number of people</t>
  </si>
  <si>
    <t>Ex ante estimate</t>
  </si>
  <si>
    <t>Diffrence</t>
  </si>
  <si>
    <r>
      <rPr>
        <rFont val="Calibri"/>
        <color theme="1"/>
        <sz val="11.0"/>
      </rPr>
      <t>C</t>
    </r>
    <r>
      <rPr>
        <rFont val="Calibri"/>
        <color theme="1"/>
        <sz val="7.0"/>
      </rPr>
      <t xml:space="preserve">j </t>
    </r>
  </si>
  <si>
    <r>
      <rPr>
        <rFont val="Calibri"/>
        <color theme="1"/>
        <sz val="11.0"/>
      </rPr>
      <t>X</t>
    </r>
    <r>
      <rPr>
        <rFont val="Calibri"/>
        <color theme="1"/>
        <sz val="11.0"/>
        <vertAlign val="subscript"/>
      </rPr>
      <t>boil</t>
    </r>
  </si>
  <si>
    <r>
      <rPr>
        <rFont val="Calibri"/>
        <color theme="1"/>
        <sz val="11.0"/>
      </rPr>
      <t>U</t>
    </r>
    <r>
      <rPr>
        <rFont val="Calibri"/>
        <color theme="1"/>
        <sz val="11.0"/>
        <vertAlign val="subscript"/>
      </rPr>
      <t>p,y</t>
    </r>
  </si>
  <si>
    <t>SDG 3: Number of additional persons using safe water in the project activity compared to the baseline scenario</t>
  </si>
  <si>
    <r>
      <rPr>
        <rFont val="Avenir"/>
        <color theme="1"/>
        <sz val="11.0"/>
      </rPr>
      <t>P</t>
    </r>
    <r>
      <rPr>
        <rFont val="Avenir Book"/>
        <color theme="1"/>
        <sz val="11.0"/>
        <vertAlign val="subscript"/>
      </rPr>
      <t xml:space="preserve">safe </t>
    </r>
    <r>
      <rPr>
        <rFont val="Avenir Book"/>
        <color theme="1"/>
        <sz val="11.0"/>
      </rPr>
      <t>= P</t>
    </r>
    <r>
      <rPr>
        <rFont val="Avenir Book"/>
        <color theme="1"/>
        <sz val="11.0"/>
        <vertAlign val="subscript"/>
      </rPr>
      <t>y</t>
    </r>
    <r>
      <rPr>
        <rFont val="Avenir Book"/>
        <color theme="1"/>
        <sz val="11.0"/>
      </rPr>
      <t xml:space="preserve"> * (1 - C</t>
    </r>
    <r>
      <rPr>
        <rFont val="Avenir Book"/>
        <color theme="1"/>
        <sz val="11.0"/>
        <vertAlign val="subscript"/>
      </rPr>
      <t>j</t>
    </r>
    <r>
      <rPr>
        <rFont val="Avenir Book"/>
        <color theme="1"/>
        <sz val="11.0"/>
      </rPr>
      <t>) * (1-X</t>
    </r>
    <r>
      <rPr>
        <rFont val="Avenir Book"/>
        <color theme="1"/>
        <sz val="11.0"/>
        <vertAlign val="subscript"/>
      </rPr>
      <t>boil</t>
    </r>
    <r>
      <rPr>
        <rFont val="Avenir Book"/>
        <color theme="1"/>
        <sz val="11.0"/>
      </rPr>
      <t>) * Up,y</t>
    </r>
  </si>
  <si>
    <t>SDG3</t>
  </si>
  <si>
    <t>GS IDs</t>
  </si>
  <si>
    <r>
      <rPr>
        <rFont val="Calibri"/>
        <b/>
        <color theme="1"/>
        <sz val="11.0"/>
      </rPr>
      <t xml:space="preserve">Baseline estimate </t>
    </r>
    <r>
      <rPr>
        <rFont val="Calibri"/>
        <b val="0"/>
        <color theme="1"/>
        <sz val="11.0"/>
      </rPr>
      <t>(Number of persons)</t>
    </r>
  </si>
  <si>
    <r>
      <rPr>
        <rFont val="Calibri"/>
        <b/>
        <color theme="1"/>
        <sz val="11.0"/>
      </rPr>
      <t xml:space="preserve">Project estimate </t>
    </r>
    <r>
      <rPr>
        <rFont val="Calibri"/>
        <b val="0"/>
        <color theme="1"/>
        <sz val="11.0"/>
      </rPr>
      <t>(Number of persons)</t>
    </r>
  </si>
  <si>
    <r>
      <rPr>
        <rFont val="Calibri"/>
        <b/>
        <color theme="1"/>
        <sz val="11.0"/>
      </rPr>
      <t xml:space="preserve">Net benefit </t>
    </r>
    <r>
      <rPr>
        <rFont val="Calibri"/>
        <b val="0"/>
        <color theme="1"/>
        <sz val="11.0"/>
      </rPr>
      <t>(Number of persons</t>
    </r>
    <r>
      <rPr>
        <rFont val="Calibri"/>
        <b/>
        <color theme="1"/>
        <sz val="11.0"/>
      </rPr>
      <t>)</t>
    </r>
  </si>
  <si>
    <t>SDG 6: Number of additional persons having access to a safe water source in the project activity compared to the baseline scenario</t>
  </si>
  <si>
    <r>
      <rPr>
        <rFont val="Avenir"/>
        <color theme="1"/>
        <sz val="11.0"/>
      </rPr>
      <t>P</t>
    </r>
    <r>
      <rPr>
        <rFont val="Avenir Book"/>
        <color theme="1"/>
        <sz val="11.0"/>
        <vertAlign val="subscript"/>
      </rPr>
      <t>access</t>
    </r>
    <r>
      <rPr>
        <rFont val="Avenir Book"/>
        <color theme="1"/>
        <sz val="11.0"/>
      </rPr>
      <t>= P</t>
    </r>
    <r>
      <rPr>
        <rFont val="Avenir Book"/>
        <color theme="1"/>
        <sz val="11.0"/>
        <vertAlign val="subscript"/>
      </rPr>
      <t>y</t>
    </r>
    <r>
      <rPr>
        <rFont val="Avenir Book"/>
        <color theme="1"/>
        <sz val="11.0"/>
      </rPr>
      <t xml:space="preserve"> * (1 – C</t>
    </r>
    <r>
      <rPr>
        <rFont val="Avenir Book"/>
        <color theme="1"/>
        <sz val="11.0"/>
        <vertAlign val="subscript"/>
      </rPr>
      <t>j</t>
    </r>
    <r>
      <rPr>
        <rFont val="Avenir Book"/>
        <color theme="1"/>
        <sz val="11.0"/>
      </rPr>
      <t>) * (1-Xboil)</t>
    </r>
  </si>
  <si>
    <t>SDG6</t>
  </si>
  <si>
    <r>
      <rPr>
        <rFont val="Calibri"/>
        <b/>
        <color theme="1"/>
        <sz val="11.0"/>
      </rPr>
      <t xml:space="preserve">Baseline estimate </t>
    </r>
    <r>
      <rPr>
        <rFont val="Calibri"/>
        <b val="0"/>
        <color theme="1"/>
        <sz val="11.0"/>
      </rPr>
      <t>(Number of persons)</t>
    </r>
  </si>
  <si>
    <r>
      <rPr>
        <rFont val="Calibri"/>
        <b/>
        <color theme="1"/>
        <sz val="11.0"/>
      </rPr>
      <t xml:space="preserve">Project estimate </t>
    </r>
    <r>
      <rPr>
        <rFont val="Calibri"/>
        <b val="0"/>
        <color theme="1"/>
        <sz val="11.0"/>
      </rPr>
      <t>(Number of persons)</t>
    </r>
  </si>
  <si>
    <r>
      <rPr>
        <rFont val="Calibri"/>
        <b/>
        <color theme="1"/>
        <sz val="11.0"/>
      </rPr>
      <t xml:space="preserve">Net benefit </t>
    </r>
    <r>
      <rPr>
        <rFont val="Calibri"/>
        <b val="0"/>
        <color theme="1"/>
        <sz val="11.0"/>
      </rPr>
      <t>(Number of persons)</t>
    </r>
  </si>
  <si>
    <t>SDG 12</t>
  </si>
  <si>
    <r>
      <rPr>
        <rFont val="Calibri"/>
        <b/>
        <color theme="1"/>
        <sz val="11.0"/>
      </rPr>
      <t xml:space="preserve">Baseline estimate </t>
    </r>
    <r>
      <rPr>
        <rFont val="Calibri"/>
        <b val="0"/>
        <color theme="1"/>
        <sz val="11.0"/>
      </rPr>
      <t>(campaign on water, sanitation and health related issues)</t>
    </r>
  </si>
  <si>
    <r>
      <rPr>
        <rFont val="Calibri"/>
        <b/>
        <color theme="1"/>
        <sz val="11.0"/>
      </rPr>
      <t>Project estimate</t>
    </r>
    <r>
      <rPr>
        <rFont val="Calibri"/>
        <b val="0"/>
        <color theme="1"/>
        <sz val="11.0"/>
      </rPr>
      <t>(campaign on water, sanitation and health related issues)</t>
    </r>
  </si>
  <si>
    <r>
      <rPr>
        <rFont val="Calibri"/>
        <b/>
        <color theme="1"/>
        <sz val="11.0"/>
      </rPr>
      <t xml:space="preserve">Net benefit </t>
    </r>
    <r>
      <rPr>
        <rFont val="Calibri"/>
        <b val="0"/>
        <color theme="1"/>
        <sz val="11.0"/>
      </rPr>
      <t>(campaign on water, sanitation and health related issues)</t>
    </r>
  </si>
  <si>
    <t>The safe water supply and treatment technologies included in the VPA will not deliver any thermal energy in the project scenario but only seek to displace the use of non-renewable biomass and/or fossil fuels used for boiling water in the baseline scenario and/or to provide the safe water for consumers without access to safe drinking water (suppressed demand).</t>
  </si>
  <si>
    <t>The useful energy output per single unit in the baseline scenario is less than 150kW. This is demonstrated below.</t>
  </si>
  <si>
    <t>Mean fuel consumption in the baseline scenario (kg/stove/day)</t>
  </si>
  <si>
    <t xml:space="preserve">person/hh based on the Baseline Survey 2018 </t>
  </si>
  <si>
    <t>Mean fuel consumption in the baseline scenario (t/stove/day)</t>
  </si>
  <si>
    <t>NCV (kWh/t)</t>
  </si>
  <si>
    <t>Mean consumption in baseline scenario (kWh/stove/day)</t>
  </si>
  <si>
    <t>Estimated daily use (hours)</t>
  </si>
  <si>
    <t>Estimated fuel consumption (kW)</t>
  </si>
  <si>
    <t>Assumed thermal efficiency of stove</t>
  </si>
  <si>
    <t>Useful energy output (kW) of one stove</t>
  </si>
  <si>
    <t xml:space="preserve">Pump capacity </t>
  </si>
  <si>
    <t>2,5 m3/h</t>
  </si>
  <si>
    <t>Q (l/s)</t>
  </si>
  <si>
    <t>Time to fill container of 20 liters (at each tap)</t>
  </si>
  <si>
    <t>1m 20sec</t>
  </si>
  <si>
    <t>Field measurement</t>
  </si>
  <si>
    <t xml:space="preserve">Time gap for replacing the containers </t>
  </si>
  <si>
    <t>7 sec</t>
  </si>
  <si>
    <t>Project Data</t>
  </si>
  <si>
    <t>Project proposal assumption</t>
  </si>
  <si>
    <t>Target</t>
  </si>
  <si>
    <t>Tank Offtake/Intake simulation 1</t>
  </si>
  <si>
    <t>Tank Offtake/Intake simulation 2</t>
  </si>
  <si>
    <t>estimated beneficiaries number/ village</t>
  </si>
  <si>
    <t>Estimated daily water demand per person (l/p/d)</t>
  </si>
  <si>
    <t>Total water demand  (l/d)</t>
  </si>
  <si>
    <t>Input energy for the battery</t>
  </si>
  <si>
    <t>HH:MM</t>
  </si>
  <si>
    <t>Tank
Inlet
(l/s)</t>
  </si>
  <si>
    <t>Tank Storage (l)</t>
  </si>
  <si>
    <t>Tank
Outlet WP_Tap1
(l/s)</t>
  </si>
  <si>
    <t>Tank
Outlet WP_Tap2
(l/s)</t>
  </si>
  <si>
    <t>Tank
Outlet WP_Tap3
(l/s)</t>
  </si>
  <si>
    <t>Tank
Outlet WP_Tap4
(l/s)</t>
  </si>
  <si>
    <t>Tank
Outlet WP_Tap5
(l/s)</t>
  </si>
  <si>
    <t>Tank
Outlet WP_Tap6
(l/s)</t>
  </si>
  <si>
    <t>Tank
Outlet WP_Tap7
(l/s)</t>
  </si>
  <si>
    <t>Tank
Outlet WP_Tap8
(l/s)</t>
  </si>
  <si>
    <t>Tank
Outlet WP_Tap9
(l/s)</t>
  </si>
  <si>
    <t>Tot
Consumption
(l/d)</t>
  </si>
  <si>
    <t>Tank
Outlet WP_Taps
(l/s)</t>
  </si>
  <si>
    <t xml:space="preserve">Village </t>
  </si>
  <si>
    <t>Maximum Demand Simulation - Tank distribution</t>
  </si>
  <si>
    <t>Infrastructure Type</t>
  </si>
  <si>
    <t>Tap_N</t>
  </si>
  <si>
    <t>Total Q(l/s)</t>
  </si>
  <si>
    <t>Estimated maximum service Hours</t>
  </si>
  <si>
    <t>People covered</t>
  </si>
  <si>
    <t>Total l/d</t>
  </si>
  <si>
    <t>Water tower</t>
  </si>
  <si>
    <t>Solar</t>
  </si>
  <si>
    <t>Q peak at Tank1  OutLet</t>
  </si>
  <si>
    <t>l/s</t>
  </si>
  <si>
    <t>Storage Capacity (m3) installed</t>
  </si>
  <si>
    <t>Tank</t>
  </si>
  <si>
    <t>battery storage</t>
  </si>
  <si>
    <t>Total</t>
  </si>
  <si>
    <t xml:space="preserve"> </t>
  </si>
  <si>
    <t>Pump details</t>
  </si>
  <si>
    <t>Power</t>
  </si>
  <si>
    <t>W</t>
  </si>
  <si>
    <t>Voltage</t>
  </si>
  <si>
    <t>V</t>
  </si>
  <si>
    <t>Current</t>
  </si>
  <si>
    <t>A</t>
  </si>
  <si>
    <t>Storage battery details</t>
  </si>
  <si>
    <t>Nominal Capacity</t>
  </si>
  <si>
    <t>Ah</t>
  </si>
  <si>
    <t>Project Assumption</t>
  </si>
  <si>
    <t>Estimated Maximum Depth of Discharge</t>
  </si>
  <si>
    <t>%</t>
  </si>
  <si>
    <t>Sunlight hours</t>
  </si>
  <si>
    <t>10 h</t>
  </si>
  <si>
    <t xml:space="preserve">Conservative value: the shortest day in 2020 has 10h 42min of daylight. https://weatherspark.com/y/102576/Average-Weather-in-Toliara-Madagascar-Year-Round  </t>
  </si>
  <si>
    <t>Usable Capacity</t>
  </si>
  <si>
    <t>Battery storage</t>
  </si>
  <si>
    <t xml:space="preserve">4,5 h </t>
  </si>
  <si>
    <t>Conservative value: Battery can discharge up to 80%, but we assume 50 %. Please refer to C42</t>
  </si>
  <si>
    <t xml:space="preserve">Time of discharge without sunlight </t>
  </si>
  <si>
    <t>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</si>
</sst>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5">
    <numFmt numFmtId="164" formatCode="0.000000"/>
    <numFmt numFmtId="165" formatCode="0.000"/>
    <numFmt numFmtId="166" formatCode="0.0000"/>
    <numFmt numFmtId="167" formatCode="0.00000"/>
    <numFmt numFmtId="168" formatCode="D/M/YYYY"/>
    <numFmt numFmtId="169" formatCode="_-* #,##0_-;\-* #,##0_-;_-* &quot;-&quot;??_-;_-@"/>
    <numFmt numFmtId="170" formatCode="_-* #,##0.00_-;\-* #,##0.00_-;_-* &quot;-&quot;??_-;_-@"/>
    <numFmt numFmtId="171" formatCode="0.0%"/>
    <numFmt numFmtId="172" formatCode="####.00"/>
    <numFmt numFmtId="173" formatCode="0.0\ %"/>
    <numFmt numFmtId="174" formatCode="#,##0;&quot;(&quot;#,##0&quot;)&quot;"/>
    <numFmt numFmtId="175" formatCode="#,##0.0;&quot;(&quot;#,##0.0&quot;)&quot;"/>
    <numFmt numFmtId="176" formatCode="#,##0.00;&quot;(&quot;#,##0.00&quot;)&quot;"/>
    <numFmt numFmtId="177" formatCode="hh&quot;:&quot;mm"/>
    <numFmt numFmtId="178" formatCode="0.0"/>
  </numFmts>
  <fonts count="31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vertAlign val="subscript"/>
      <sz val="11.0"/>
      <color theme="1"/>
      <name val="Calibri"/>
    </font>
    <font>
      <u/>
      <sz val="11.0"/>
      <color theme="1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theme="1"/>
      <name val="Cambria"/>
    </font>
    <font/>
    <font>
      <b/>
      <i/>
      <sz val="11.0"/>
      <color theme="1"/>
      <name val="Calibri"/>
    </font>
    <font>
      <b/>
      <sz val="11.0"/>
      <color rgb="FF4D4D4C"/>
      <name val="Calibri"/>
    </font>
    <font>
      <sz val="11.0"/>
      <color rgb="FF4D4D4C"/>
      <name val="Calibri"/>
    </font>
    <font>
      <b/>
      <sz val="11.0"/>
      <color rgb="FF4D4D4C"/>
      <name val="Verdana"/>
    </font>
    <font>
      <sz val="11.0"/>
      <color rgb="FF4D4D4C"/>
      <name val="Verdana"/>
    </font>
    <font>
      <color theme="1"/>
      <name val="Calibri"/>
      <scheme val="minor"/>
    </font>
    <font>
      <b/>
      <sz val="16.0"/>
      <color rgb="FFFF0000"/>
      <name val="Calibri"/>
    </font>
    <font>
      <b/>
      <i/>
      <sz val="11.0"/>
      <color rgb="FFFF0000"/>
      <name val="Calibri"/>
    </font>
    <font>
      <b/>
      <sz val="11.0"/>
      <color rgb="FFFF0000"/>
      <name val="Calibri"/>
    </font>
    <font>
      <b/>
      <sz val="14.0"/>
      <color rgb="FFFF0000"/>
      <name val="Calibri"/>
    </font>
    <font>
      <b/>
      <sz val="14.0"/>
      <color theme="1"/>
      <name val="Calibri"/>
    </font>
    <font>
      <sz val="12.0"/>
      <color theme="1"/>
      <name val="Calibri"/>
    </font>
    <font>
      <sz val="11.0"/>
      <color theme="1"/>
      <name val="Avenir"/>
    </font>
    <font>
      <sz val="9.0"/>
      <color rgb="FF000000"/>
      <name val="Arial"/>
    </font>
    <font>
      <sz val="11.0"/>
      <color rgb="FF1F1C1B"/>
      <name val="Arial"/>
    </font>
    <font>
      <b/>
      <sz val="11.0"/>
      <color rgb="FF1F1C1B"/>
      <name val="Arial"/>
    </font>
    <font>
      <b/>
      <sz val="10.0"/>
      <color rgb="FF1F1C1B"/>
      <name val="Arial"/>
    </font>
    <font>
      <b/>
      <i/>
      <sz val="11.0"/>
      <color rgb="FF1F1C1B"/>
      <name val="Arial"/>
    </font>
    <font>
      <b/>
      <sz val="12.0"/>
      <color rgb="FF1F1C1B"/>
      <name val="Arial"/>
    </font>
    <font>
      <sz val="10.0"/>
      <color rgb="FF1F1C1B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CCCCCC"/>
        <bgColor rgb="FFCCCCCC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</fills>
  <borders count="6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1" fillId="2" fontId="1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left" shrinkToFit="0" wrapText="1"/>
    </xf>
    <xf borderId="1" fillId="0" fontId="2" numFmtId="0" xfId="0" applyBorder="1" applyFont="1"/>
    <xf borderId="1" fillId="0" fontId="2" numFmtId="0" xfId="0" applyAlignment="1" applyBorder="1" applyFont="1">
      <alignment shrinkToFit="0" wrapText="1"/>
    </xf>
    <xf borderId="2" fillId="0" fontId="2" numFmtId="0" xfId="0" applyBorder="1" applyFont="1"/>
    <xf borderId="1" fillId="0" fontId="2" numFmtId="3" xfId="0" applyAlignment="1" applyBorder="1" applyFont="1" applyNumberFormat="1">
      <alignment horizontal="right" shrinkToFit="0" wrapText="1"/>
    </xf>
    <xf borderId="2" fillId="0" fontId="2" numFmtId="0" xfId="0" applyAlignment="1" applyBorder="1" applyFont="1">
      <alignment shrinkToFit="0" wrapText="1"/>
    </xf>
    <xf borderId="1" fillId="0" fontId="2" numFmtId="164" xfId="0" applyBorder="1" applyFont="1" applyNumberFormat="1"/>
    <xf borderId="1" fillId="0" fontId="3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horizontal="left"/>
    </xf>
    <xf borderId="0" fillId="0" fontId="4" numFmtId="0" xfId="0" applyFont="1"/>
    <xf borderId="1" fillId="0" fontId="2" numFmtId="0" xfId="0" applyAlignment="1" applyBorder="1" applyFont="1">
      <alignment shrinkToFit="0" vertical="top" wrapText="1"/>
    </xf>
    <xf borderId="0" fillId="0" fontId="5" numFmtId="0" xfId="0" applyFont="1"/>
    <xf borderId="0" fillId="0" fontId="2" numFmtId="0" xfId="0" applyFont="1"/>
    <xf borderId="1" fillId="3" fontId="2" numFmtId="0" xfId="0" applyBorder="1" applyFill="1" applyFont="1"/>
    <xf borderId="3" fillId="3" fontId="2" numFmtId="0" xfId="0" applyBorder="1" applyFont="1"/>
    <xf borderId="0" fillId="0" fontId="2" numFmtId="0" xfId="0" applyAlignment="1" applyFont="1">
      <alignment horizontal="left" shrinkToFit="0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left"/>
    </xf>
    <xf borderId="1" fillId="0" fontId="2" numFmtId="165" xfId="0" applyBorder="1" applyFont="1" applyNumberFormat="1"/>
    <xf borderId="1" fillId="0" fontId="6" numFmtId="0" xfId="0" applyBorder="1" applyFont="1"/>
    <xf borderId="1" fillId="0" fontId="2" numFmtId="2" xfId="0" applyBorder="1" applyFont="1" applyNumberFormat="1"/>
    <xf borderId="0" fillId="0" fontId="2" numFmtId="165" xfId="0" applyFont="1" applyNumberFormat="1"/>
    <xf borderId="0" fillId="0" fontId="2" numFmtId="166" xfId="0" applyFont="1" applyNumberFormat="1"/>
    <xf borderId="0" fillId="0" fontId="2" numFmtId="167" xfId="0" applyFont="1" applyNumberFormat="1"/>
    <xf borderId="4" fillId="0" fontId="7" numFmtId="0" xfId="0" applyBorder="1" applyFont="1"/>
    <xf borderId="4" fillId="0" fontId="2" numFmtId="0" xfId="0" applyBorder="1" applyFont="1"/>
    <xf borderId="0" fillId="0" fontId="1" numFmtId="0" xfId="0" applyFont="1"/>
    <xf borderId="0" fillId="0" fontId="8" numFmtId="0" xfId="0" applyFont="1"/>
    <xf borderId="0" fillId="0" fontId="9" numFmtId="0" xfId="0" applyFont="1"/>
    <xf borderId="0" fillId="0" fontId="2" numFmtId="3" xfId="0" applyFont="1" applyNumberFormat="1"/>
    <xf borderId="5" fillId="4" fontId="2" numFmtId="0" xfId="0" applyBorder="1" applyFill="1" applyFont="1"/>
    <xf borderId="5" fillId="4" fontId="1" numFmtId="0" xfId="0" applyBorder="1" applyFont="1"/>
    <xf borderId="5" fillId="4" fontId="1" numFmtId="168" xfId="0" applyBorder="1" applyFont="1" applyNumberFormat="1"/>
    <xf borderId="6" fillId="2" fontId="1" numFmtId="0" xfId="0" applyAlignment="1" applyBorder="1" applyFont="1">
      <alignment horizontal="left" vertical="center"/>
    </xf>
    <xf borderId="1" fillId="2" fontId="1" numFmtId="0" xfId="0" applyAlignment="1" applyBorder="1" applyFont="1">
      <alignment horizontal="left" vertical="top"/>
    </xf>
    <xf borderId="7" fillId="2" fontId="1" numFmtId="0" xfId="0" applyAlignment="1" applyBorder="1" applyFont="1">
      <alignment horizontal="left"/>
    </xf>
    <xf borderId="1" fillId="2" fontId="7" numFmtId="0" xfId="0" applyAlignment="1" applyBorder="1" applyFont="1">
      <alignment shrinkToFit="0" vertical="top" wrapText="1"/>
    </xf>
    <xf borderId="1" fillId="2" fontId="1" numFmtId="0" xfId="0" applyAlignment="1" applyBorder="1" applyFont="1">
      <alignment vertical="top"/>
    </xf>
    <xf borderId="1" fillId="0" fontId="1" numFmtId="0" xfId="0" applyAlignment="1" applyBorder="1" applyFont="1">
      <alignment horizontal="center" vertical="center"/>
    </xf>
    <xf borderId="8" fillId="5" fontId="1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9" fillId="0" fontId="10" numFmtId="0" xfId="0" applyBorder="1" applyFont="1"/>
    <xf borderId="7" fillId="2" fontId="2" numFmtId="0" xfId="0" applyBorder="1" applyFont="1"/>
    <xf borderId="7" fillId="2" fontId="11" numFmtId="0" xfId="0" applyAlignment="1" applyBorder="1" applyFont="1">
      <alignment shrinkToFit="0" vertical="center" wrapText="1"/>
    </xf>
    <xf borderId="1" fillId="0" fontId="1" numFmtId="1" xfId="0" applyBorder="1" applyFont="1" applyNumberFormat="1"/>
    <xf borderId="1" fillId="6" fontId="1" numFmtId="0" xfId="0" applyBorder="1" applyFill="1" applyFont="1"/>
    <xf borderId="10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left"/>
    </xf>
    <xf borderId="0" fillId="0" fontId="2" numFmtId="3" xfId="0" applyAlignment="1" applyFont="1" applyNumberFormat="1">
      <alignment horizontal="left"/>
    </xf>
    <xf borderId="0" fillId="0" fontId="2" numFmtId="168" xfId="0" applyAlignment="1" applyFont="1" applyNumberFormat="1">
      <alignment horizontal="left"/>
    </xf>
    <xf borderId="0" fillId="0" fontId="2" numFmtId="1" xfId="0" applyFont="1" applyNumberFormat="1"/>
    <xf borderId="11" fillId="0" fontId="2" numFmtId="3" xfId="0" applyBorder="1" applyFont="1" applyNumberFormat="1"/>
    <xf borderId="1" fillId="0" fontId="1" numFmtId="0" xfId="0" applyAlignment="1" applyBorder="1" applyFont="1">
      <alignment horizontal="left"/>
    </xf>
    <xf borderId="1" fillId="0" fontId="2" numFmtId="3" xfId="0" applyBorder="1" applyFont="1" applyNumberFormat="1"/>
    <xf borderId="1" fillId="6" fontId="2" numFmtId="3" xfId="0" applyBorder="1" applyFont="1" applyNumberFormat="1"/>
    <xf borderId="10" fillId="0" fontId="10" numFmtId="0" xfId="0" applyBorder="1" applyFont="1"/>
    <xf borderId="12" fillId="0" fontId="10" numFmtId="0" xfId="0" applyBorder="1" applyFont="1"/>
    <xf borderId="4" fillId="0" fontId="2" numFmtId="0" xfId="0" applyAlignment="1" applyBorder="1" applyFont="1">
      <alignment horizontal="left"/>
    </xf>
    <xf borderId="4" fillId="0" fontId="2" numFmtId="1" xfId="0" applyBorder="1" applyFont="1" applyNumberFormat="1"/>
    <xf borderId="4" fillId="0" fontId="2" numFmtId="3" xfId="0" applyBorder="1" applyFont="1" applyNumberFormat="1"/>
    <xf borderId="13" fillId="0" fontId="2" numFmtId="3" xfId="0" applyBorder="1" applyFont="1" applyNumberFormat="1"/>
    <xf borderId="5" fillId="6" fontId="2" numFmtId="3" xfId="0" applyBorder="1" applyFont="1" applyNumberFormat="1"/>
    <xf borderId="0" fillId="0" fontId="2" numFmtId="169" xfId="0" applyFont="1" applyNumberFormat="1"/>
    <xf borderId="4" fillId="0" fontId="2" numFmtId="3" xfId="0" applyAlignment="1" applyBorder="1" applyFont="1" applyNumberFormat="1">
      <alignment horizontal="left"/>
    </xf>
    <xf borderId="0" fillId="0" fontId="2" numFmtId="170" xfId="0" applyFont="1" applyNumberFormat="1"/>
    <xf borderId="0" fillId="0" fontId="12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0" fontId="14" numFmtId="0" xfId="0" applyAlignment="1" applyFont="1">
      <alignment shrinkToFit="0" vertical="center" wrapText="1"/>
    </xf>
    <xf borderId="14" fillId="0" fontId="13" numFmtId="0" xfId="0" applyAlignment="1" applyBorder="1" applyFont="1">
      <alignment horizontal="left" shrinkToFit="0" vertical="center" wrapText="1"/>
    </xf>
    <xf borderId="15" fillId="0" fontId="2" numFmtId="0" xfId="0" applyAlignment="1" applyBorder="1" applyFont="1">
      <alignment horizontal="center"/>
    </xf>
    <xf borderId="16" fillId="0" fontId="2" numFmtId="0" xfId="0" applyAlignment="1" applyBorder="1" applyFont="1">
      <alignment horizontal="center"/>
    </xf>
    <xf borderId="0" fillId="0" fontId="2" numFmtId="1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12" fillId="0" fontId="13" numFmtId="0" xfId="0" applyAlignment="1" applyBorder="1" applyFont="1">
      <alignment horizontal="left" shrinkToFit="0" vertical="center" wrapText="1"/>
    </xf>
    <xf borderId="4" fillId="0" fontId="2" numFmtId="0" xfId="0" applyAlignment="1" applyBorder="1" applyFont="1">
      <alignment horizontal="center"/>
    </xf>
    <xf borderId="13" fillId="0" fontId="2" numFmtId="0" xfId="0" applyAlignment="1" applyBorder="1" applyFont="1">
      <alignment horizontal="center"/>
    </xf>
    <xf borderId="0" fillId="0" fontId="15" numFmtId="168" xfId="0" applyAlignment="1" applyFont="1" applyNumberFormat="1">
      <alignment horizontal="left" shrinkToFit="0" vertical="center" wrapText="1"/>
    </xf>
    <xf borderId="10" fillId="0" fontId="13" numFmtId="0" xfId="0" applyAlignment="1" applyBorder="1" applyFont="1">
      <alignment horizontal="left" shrinkToFit="0" vertical="center" wrapText="1"/>
    </xf>
    <xf borderId="11" fillId="0" fontId="2" numFmtId="0" xfId="0" applyAlignment="1" applyBorder="1" applyFont="1">
      <alignment horizontal="center"/>
    </xf>
    <xf borderId="0" fillId="0" fontId="16" numFmtId="0" xfId="0" applyFont="1"/>
    <xf borderId="17" fillId="0" fontId="17" numFmtId="0" xfId="0" applyAlignment="1" applyBorder="1" applyFont="1">
      <alignment horizontal="center"/>
    </xf>
    <xf borderId="18" fillId="0" fontId="10" numFmtId="0" xfId="0" applyBorder="1" applyFont="1"/>
    <xf borderId="19" fillId="0" fontId="10" numFmtId="0" xfId="0" applyBorder="1" applyFont="1"/>
    <xf borderId="20" fillId="0" fontId="10" numFmtId="0" xfId="0" applyBorder="1" applyFont="1"/>
    <xf borderId="7" fillId="5" fontId="1" numFmtId="0" xfId="0" applyAlignment="1" applyBorder="1" applyFont="1">
      <alignment shrinkToFit="0" vertical="center" wrapText="1"/>
    </xf>
    <xf borderId="21" fillId="7" fontId="18" numFmtId="0" xfId="0" applyAlignment="1" applyBorder="1" applyFill="1" applyFont="1">
      <alignment horizontal="center" shrinkToFit="0" vertical="center" wrapText="1"/>
    </xf>
    <xf borderId="22" fillId="0" fontId="10" numFmtId="0" xfId="0" applyBorder="1" applyFont="1"/>
    <xf borderId="23" fillId="0" fontId="10" numFmtId="0" xfId="0" applyBorder="1" applyFont="1"/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shrinkToFit="0" wrapText="1"/>
    </xf>
    <xf borderId="24" fillId="6" fontId="1" numFmtId="0" xfId="0" applyBorder="1" applyFont="1"/>
    <xf borderId="1" fillId="0" fontId="7" numFmtId="1" xfId="0" applyBorder="1" applyFont="1" applyNumberFormat="1"/>
    <xf borderId="2" fillId="0" fontId="7" numFmtId="1" xfId="0" applyBorder="1" applyFont="1" applyNumberFormat="1"/>
    <xf borderId="24" fillId="7" fontId="1" numFmtId="0" xfId="0" applyBorder="1" applyFont="1"/>
    <xf borderId="8" fillId="0" fontId="2" numFmtId="3" xfId="0" applyBorder="1" applyFont="1" applyNumberFormat="1"/>
    <xf borderId="25" fillId="6" fontId="1" numFmtId="3" xfId="0" applyBorder="1" applyFont="1" applyNumberFormat="1"/>
    <xf borderId="2" fillId="0" fontId="2" numFmtId="169" xfId="0" applyBorder="1" applyFont="1" applyNumberFormat="1"/>
    <xf borderId="8" fillId="0" fontId="2" numFmtId="169" xfId="0" applyBorder="1" applyFont="1" applyNumberFormat="1"/>
    <xf borderId="25" fillId="7" fontId="2" numFmtId="169" xfId="0" applyBorder="1" applyFont="1" applyNumberFormat="1"/>
    <xf borderId="1" fillId="0" fontId="2" numFmtId="9" xfId="0" applyBorder="1" applyFont="1" applyNumberFormat="1"/>
    <xf borderId="26" fillId="6" fontId="1" numFmtId="3" xfId="0" applyBorder="1" applyFont="1" applyNumberFormat="1"/>
    <xf borderId="26" fillId="7" fontId="2" numFmtId="169" xfId="0" applyBorder="1" applyFont="1" applyNumberFormat="1"/>
    <xf borderId="0" fillId="0" fontId="1" numFmtId="10" xfId="0" applyFont="1" applyNumberFormat="1"/>
    <xf borderId="0" fillId="0" fontId="19" numFmtId="0" xfId="0" applyAlignment="1" applyFont="1">
      <alignment vertical="center"/>
    </xf>
    <xf borderId="0" fillId="0" fontId="2" numFmtId="168" xfId="0" applyFont="1" applyNumberFormat="1"/>
    <xf borderId="17" fillId="0" fontId="20" numFmtId="0" xfId="0" applyAlignment="1" applyBorder="1" applyFont="1">
      <alignment horizontal="center" vertical="center"/>
    </xf>
    <xf borderId="0" fillId="0" fontId="21" numFmtId="0" xfId="0" applyAlignment="1" applyFont="1">
      <alignment horizontal="center"/>
    </xf>
    <xf borderId="27" fillId="2" fontId="1" numFmtId="0" xfId="0" applyBorder="1" applyFont="1"/>
    <xf borderId="28" fillId="2" fontId="1" numFmtId="0" xfId="0" applyAlignment="1" applyBorder="1" applyFont="1">
      <alignment horizontal="left" shrinkToFit="0" wrapText="1"/>
    </xf>
    <xf borderId="29" fillId="2" fontId="1" numFmtId="0" xfId="0" applyAlignment="1" applyBorder="1" applyFont="1">
      <alignment horizontal="left" shrinkToFit="0" wrapText="1"/>
    </xf>
    <xf borderId="30" fillId="2" fontId="1" numFmtId="0" xfId="0" applyBorder="1" applyFont="1"/>
    <xf borderId="5" fillId="2" fontId="1" numFmtId="0" xfId="0" applyAlignment="1" applyBorder="1" applyFont="1">
      <alignment horizontal="left"/>
    </xf>
    <xf borderId="31" fillId="2" fontId="1" numFmtId="0" xfId="0" applyAlignment="1" applyBorder="1" applyFont="1">
      <alignment horizontal="left"/>
    </xf>
    <xf borderId="32" fillId="0" fontId="2" numFmtId="0" xfId="0" applyAlignment="1" applyBorder="1" applyFont="1">
      <alignment horizontal="left"/>
    </xf>
    <xf borderId="33" fillId="0" fontId="2" numFmtId="3" xfId="0" applyBorder="1" applyFont="1" applyNumberFormat="1"/>
    <xf borderId="34" fillId="0" fontId="2" numFmtId="3" xfId="0" applyBorder="1" applyFont="1" applyNumberFormat="1"/>
    <xf borderId="35" fillId="0" fontId="2" numFmtId="0" xfId="0" applyAlignment="1" applyBorder="1" applyFont="1">
      <alignment horizontal="left"/>
    </xf>
    <xf borderId="36" fillId="0" fontId="2" numFmtId="3" xfId="0" applyBorder="1" applyFont="1" applyNumberFormat="1"/>
    <xf borderId="37" fillId="0" fontId="2" numFmtId="0" xfId="0" applyAlignment="1" applyBorder="1" applyFont="1">
      <alignment horizontal="left"/>
    </xf>
    <xf borderId="38" fillId="0" fontId="2" numFmtId="3" xfId="0" applyBorder="1" applyFont="1" applyNumberFormat="1"/>
    <xf borderId="39" fillId="0" fontId="2" numFmtId="3" xfId="0" applyBorder="1" applyFont="1" applyNumberFormat="1"/>
    <xf borderId="40" fillId="0" fontId="22" numFmtId="0" xfId="0" applyBorder="1" applyFont="1"/>
    <xf borderId="41" fillId="0" fontId="2" numFmtId="3" xfId="0" applyBorder="1" applyFont="1" applyNumberFormat="1"/>
    <xf borderId="42" fillId="0" fontId="2" numFmtId="3" xfId="0" applyBorder="1" applyFont="1" applyNumberFormat="1"/>
    <xf borderId="17" fillId="0" fontId="22" numFmtId="0" xfId="0" applyAlignment="1" applyBorder="1" applyFont="1">
      <alignment shrinkToFit="0" vertical="top" wrapText="1"/>
    </xf>
    <xf borderId="18" fillId="0" fontId="2" numFmtId="3" xfId="0" applyBorder="1" applyFont="1" applyNumberFormat="1"/>
    <xf borderId="19" fillId="0" fontId="2" numFmtId="3" xfId="0" applyBorder="1" applyFont="1" applyNumberFormat="1"/>
    <xf borderId="43" fillId="0" fontId="19" numFmtId="0" xfId="0" applyBorder="1" applyFont="1"/>
    <xf borderId="0" fillId="0" fontId="19" numFmtId="0" xfId="0" applyFont="1"/>
    <xf borderId="44" fillId="3" fontId="2" numFmtId="0" xfId="0" applyBorder="1" applyFont="1"/>
    <xf borderId="1" fillId="3" fontId="2" numFmtId="3" xfId="0" applyAlignment="1" applyBorder="1" applyFont="1" applyNumberFormat="1">
      <alignment horizontal="left"/>
    </xf>
    <xf borderId="1" fillId="3" fontId="2" numFmtId="10" xfId="0" applyAlignment="1" applyBorder="1" applyFont="1" applyNumberFormat="1">
      <alignment horizontal="left"/>
    </xf>
    <xf borderId="5" fillId="3" fontId="2" numFmtId="3" xfId="0" applyAlignment="1" applyBorder="1" applyFont="1" applyNumberFormat="1">
      <alignment horizontal="left"/>
    </xf>
    <xf borderId="8" fillId="0" fontId="2" numFmtId="0" xfId="0" applyAlignment="1" applyBorder="1" applyFont="1">
      <alignment horizontal="left" shrinkToFit="0" wrapText="1"/>
    </xf>
    <xf borderId="8" fillId="0" fontId="2" numFmtId="0" xfId="0" applyBorder="1" applyFont="1"/>
    <xf borderId="0" fillId="0" fontId="23" numFmtId="0" xfId="0" applyAlignment="1" applyFont="1">
      <alignment horizontal="left" vertical="center"/>
    </xf>
    <xf borderId="8" fillId="0" fontId="1" numFmtId="0" xfId="0" applyAlignment="1" applyBorder="1" applyFont="1">
      <alignment horizontal="center"/>
    </xf>
    <xf borderId="1" fillId="2" fontId="1" numFmtId="0" xfId="0" applyAlignment="1" applyBorder="1" applyFont="1">
      <alignment horizontal="left" shrinkToFit="0" wrapText="1"/>
    </xf>
    <xf borderId="5" fillId="3" fontId="23" numFmtId="0" xfId="0" applyAlignment="1" applyBorder="1" applyFont="1">
      <alignment horizontal="left" vertical="center"/>
    </xf>
    <xf borderId="5" fillId="3" fontId="2" numFmtId="0" xfId="0" applyBorder="1" applyFont="1"/>
    <xf borderId="1" fillId="3" fontId="2" numFmtId="3" xfId="0" applyBorder="1" applyFont="1" applyNumberFormat="1"/>
    <xf borderId="0" fillId="0" fontId="2" numFmtId="171" xfId="0" applyFont="1" applyNumberFormat="1"/>
    <xf borderId="45" fillId="0" fontId="2" numFmtId="0" xfId="0" applyAlignment="1" applyBorder="1" applyFont="1">
      <alignment horizontal="left"/>
    </xf>
    <xf borderId="45" fillId="0" fontId="2" numFmtId="0" xfId="0" applyAlignment="1" applyBorder="1" applyFont="1">
      <alignment shrinkToFit="0" wrapText="1"/>
    </xf>
    <xf borderId="46" fillId="0" fontId="2" numFmtId="0" xfId="0" applyAlignment="1" applyBorder="1" applyFont="1">
      <alignment shrinkToFit="0" wrapText="1"/>
    </xf>
    <xf borderId="5" fillId="8" fontId="2" numFmtId="0" xfId="0" applyBorder="1" applyFill="1" applyFont="1"/>
    <xf borderId="1" fillId="8" fontId="2" numFmtId="0" xfId="0" applyBorder="1" applyFont="1"/>
    <xf borderId="1" fillId="0" fontId="24" numFmtId="172" xfId="0" applyAlignment="1" applyBorder="1" applyFont="1" applyNumberFormat="1">
      <alignment horizontal="right" vertical="top"/>
    </xf>
    <xf borderId="1" fillId="8" fontId="2" numFmtId="167" xfId="0" applyBorder="1" applyFont="1" applyNumberFormat="1"/>
    <xf borderId="1" fillId="8" fontId="2" numFmtId="4" xfId="0" applyBorder="1" applyFont="1" applyNumberFormat="1"/>
    <xf borderId="47" fillId="8" fontId="2" numFmtId="0" xfId="0" applyBorder="1" applyFont="1"/>
    <xf borderId="44" fillId="8" fontId="2" numFmtId="0" xfId="0" applyBorder="1" applyFont="1"/>
    <xf borderId="24" fillId="8" fontId="2" numFmtId="0" xfId="0" applyAlignment="1" applyBorder="1" applyFont="1">
      <alignment horizontal="center"/>
    </xf>
    <xf borderId="47" fillId="8" fontId="2" numFmtId="4" xfId="0" applyBorder="1" applyFont="1" applyNumberFormat="1"/>
    <xf borderId="44" fillId="8" fontId="2" numFmtId="4" xfId="0" applyBorder="1" applyFont="1" applyNumberFormat="1"/>
    <xf borderId="26" fillId="8" fontId="2" numFmtId="4" xfId="0" applyAlignment="1" applyBorder="1" applyFont="1" applyNumberFormat="1">
      <alignment horizontal="center"/>
    </xf>
    <xf borderId="1" fillId="0" fontId="2" numFmtId="173" xfId="0" applyBorder="1" applyFont="1" applyNumberFormat="1"/>
    <xf borderId="0" fillId="0" fontId="25" numFmtId="0" xfId="0" applyAlignment="1" applyFont="1">
      <alignment vertical="center"/>
    </xf>
    <xf borderId="0" fillId="0" fontId="26" numFmtId="0" xfId="0" applyAlignment="1" applyFont="1">
      <alignment vertical="center"/>
    </xf>
    <xf borderId="0" fillId="0" fontId="26" numFmtId="2" xfId="0" applyAlignment="1" applyFont="1" applyNumberFormat="1">
      <alignment vertical="center"/>
    </xf>
    <xf borderId="48" fillId="9" fontId="27" numFmtId="0" xfId="0" applyAlignment="1" applyBorder="1" applyFill="1" applyFont="1">
      <alignment horizontal="center" shrinkToFit="0" vertical="center" wrapText="1"/>
    </xf>
    <xf borderId="49" fillId="0" fontId="10" numFmtId="0" xfId="0" applyBorder="1" applyFont="1"/>
    <xf borderId="50" fillId="0" fontId="10" numFmtId="0" xfId="0" applyBorder="1" applyFont="1"/>
    <xf borderId="0" fillId="0" fontId="27" numFmtId="0" xfId="0" applyAlignment="1" applyFont="1">
      <alignment shrinkToFit="0" vertical="center" wrapText="1"/>
    </xf>
    <xf borderId="0" fillId="0" fontId="27" numFmtId="0" xfId="0" applyAlignment="1" applyFont="1">
      <alignment horizontal="center" vertical="center"/>
    </xf>
    <xf borderId="51" fillId="10" fontId="27" numFmtId="0" xfId="0" applyAlignment="1" applyBorder="1" applyFill="1" applyFont="1">
      <alignment horizontal="center" shrinkToFit="0" vertical="center" wrapText="1"/>
    </xf>
    <xf borderId="8" fillId="10" fontId="27" numFmtId="0" xfId="0" applyAlignment="1" applyBorder="1" applyFont="1">
      <alignment horizontal="center" shrinkToFit="0" vertical="center" wrapText="1"/>
    </xf>
    <xf borderId="52" fillId="0" fontId="10" numFmtId="0" xfId="0" applyBorder="1" applyFont="1"/>
    <xf borderId="53" fillId="9" fontId="27" numFmtId="0" xfId="0" applyAlignment="1" applyBorder="1" applyFont="1">
      <alignment horizontal="center" shrinkToFit="0" vertical="center" wrapText="1"/>
    </xf>
    <xf borderId="54" fillId="0" fontId="10" numFmtId="0" xfId="0" applyBorder="1" applyFont="1"/>
    <xf borderId="1" fillId="10" fontId="27" numFmtId="0" xfId="0" applyAlignment="1" applyBorder="1" applyFont="1">
      <alignment horizontal="center" shrinkToFit="0" vertical="center" wrapText="1"/>
    </xf>
    <xf borderId="36" fillId="10" fontId="27" numFmtId="0" xfId="0" applyAlignment="1" applyBorder="1" applyFont="1">
      <alignment horizontal="center" shrinkToFit="0" vertical="center" wrapText="1"/>
    </xf>
    <xf borderId="0" fillId="0" fontId="27" numFmtId="0" xfId="0" applyAlignment="1" applyFont="1">
      <alignment horizontal="center" shrinkToFit="0" vertical="center" wrapText="1"/>
    </xf>
    <xf borderId="55" fillId="10" fontId="27" numFmtId="0" xfId="0" applyAlignment="1" applyBorder="1" applyFont="1">
      <alignment horizontal="center" shrinkToFit="0" vertical="center" wrapText="1"/>
    </xf>
    <xf borderId="45" fillId="0" fontId="27" numFmtId="0" xfId="0" applyAlignment="1" applyBorder="1" applyFont="1">
      <alignment horizontal="center" shrinkToFit="0" vertical="center" wrapText="1"/>
    </xf>
    <xf borderId="56" fillId="10" fontId="27" numFmtId="174" xfId="0" applyAlignment="1" applyBorder="1" applyFont="1" applyNumberFormat="1">
      <alignment horizontal="left" vertical="center"/>
    </xf>
    <xf borderId="57" fillId="0" fontId="10" numFmtId="0" xfId="0" applyBorder="1" applyFont="1"/>
    <xf borderId="38" fillId="10" fontId="27" numFmtId="174" xfId="0" applyAlignment="1" applyBorder="1" applyFont="1" applyNumberFormat="1">
      <alignment vertical="center"/>
    </xf>
    <xf borderId="38" fillId="10" fontId="27" numFmtId="175" xfId="0" applyAlignment="1" applyBorder="1" applyFont="1" applyNumberFormat="1">
      <alignment vertical="center"/>
    </xf>
    <xf borderId="39" fillId="10" fontId="27" numFmtId="174" xfId="0" applyAlignment="1" applyBorder="1" applyFont="1" applyNumberFormat="1">
      <alignment vertical="center"/>
    </xf>
    <xf borderId="0" fillId="0" fontId="27" numFmtId="176" xfId="0" applyAlignment="1" applyFont="1" applyNumberFormat="1">
      <alignment vertical="center"/>
    </xf>
    <xf borderId="1" fillId="10" fontId="25" numFmtId="1" xfId="0" applyAlignment="1" applyBorder="1" applyFont="1" applyNumberFormat="1">
      <alignment vertical="center"/>
    </xf>
    <xf borderId="1" fillId="10" fontId="25" numFmtId="177" xfId="0" applyAlignment="1" applyBorder="1" applyFont="1" applyNumberFormat="1">
      <alignment horizontal="center" vertical="center"/>
    </xf>
    <xf borderId="1" fillId="10" fontId="25" numFmtId="2" xfId="0" applyAlignment="1" applyBorder="1" applyFont="1" applyNumberFormat="1">
      <alignment vertical="center"/>
    </xf>
    <xf borderId="1" fillId="0" fontId="25" numFmtId="1" xfId="0" applyAlignment="1" applyBorder="1" applyFont="1" applyNumberFormat="1">
      <alignment vertical="center"/>
    </xf>
    <xf borderId="1" fillId="0" fontId="25" numFmtId="2" xfId="0" applyAlignment="1" applyBorder="1" applyFont="1" applyNumberFormat="1">
      <alignment vertical="center"/>
    </xf>
    <xf borderId="0" fillId="0" fontId="28" numFmtId="174" xfId="0" applyAlignment="1" applyFont="1" applyNumberFormat="1">
      <alignment vertical="center"/>
    </xf>
    <xf borderId="0" fillId="0" fontId="28" numFmtId="2" xfId="0" applyAlignment="1" applyFont="1" applyNumberFormat="1">
      <alignment vertical="center"/>
    </xf>
    <xf borderId="0" fillId="0" fontId="25" numFmtId="178" xfId="0" applyAlignment="1" applyFont="1" applyNumberFormat="1">
      <alignment vertical="center"/>
    </xf>
    <xf borderId="58" fillId="9" fontId="25" numFmtId="0" xfId="0" applyAlignment="1" applyBorder="1" applyFont="1">
      <alignment horizontal="center" vertical="center"/>
    </xf>
    <xf borderId="59" fillId="0" fontId="10" numFmtId="0" xfId="0" applyBorder="1" applyFont="1"/>
    <xf borderId="60" fillId="0" fontId="10" numFmtId="0" xfId="0" applyBorder="1" applyFont="1"/>
    <xf borderId="1" fillId="10" fontId="27" numFmtId="0" xfId="0" applyAlignment="1" applyBorder="1" applyFont="1">
      <alignment horizontal="center" vertical="center"/>
    </xf>
    <xf borderId="6" fillId="10" fontId="29" numFmtId="0" xfId="0" applyAlignment="1" applyBorder="1" applyFont="1">
      <alignment horizontal="center" vertical="center"/>
    </xf>
    <xf borderId="1" fillId="10" fontId="30" numFmtId="0" xfId="0" applyAlignment="1" applyBorder="1" applyFont="1">
      <alignment horizontal="right" vertical="center"/>
    </xf>
    <xf borderId="1" fillId="10" fontId="30" numFmtId="2" xfId="0" applyAlignment="1" applyBorder="1" applyFont="1" applyNumberFormat="1">
      <alignment horizontal="right" vertical="center"/>
    </xf>
    <xf borderId="1" fillId="10" fontId="25" numFmtId="2" xfId="0" applyAlignment="1" applyBorder="1" applyFont="1" applyNumberFormat="1">
      <alignment horizontal="right" vertical="center"/>
    </xf>
    <xf borderId="1" fillId="10" fontId="25" numFmtId="0" xfId="0" applyAlignment="1" applyBorder="1" applyFont="1">
      <alignment horizontal="right" vertical="center"/>
    </xf>
    <xf borderId="1" fillId="10" fontId="25" numFmtId="1" xfId="0" applyAlignment="1" applyBorder="1" applyFont="1" applyNumberFormat="1">
      <alignment horizontal="right" vertical="center"/>
    </xf>
    <xf borderId="61" fillId="0" fontId="10" numFmtId="0" xfId="0" applyBorder="1" applyFont="1"/>
    <xf borderId="1" fillId="11" fontId="25" numFmtId="1" xfId="0" applyAlignment="1" applyBorder="1" applyFill="1" applyFont="1" applyNumberFormat="1">
      <alignment vertical="center"/>
    </xf>
    <xf borderId="45" fillId="0" fontId="10" numFmtId="0" xfId="0" applyBorder="1" applyFont="1"/>
    <xf borderId="62" fillId="12" fontId="27" numFmtId="0" xfId="0" applyAlignment="1" applyBorder="1" applyFill="1" applyFont="1">
      <alignment horizontal="left" vertical="center"/>
    </xf>
    <xf borderId="63" fillId="0" fontId="10" numFmtId="0" xfId="0" applyBorder="1" applyFont="1"/>
    <xf borderId="64" fillId="0" fontId="10" numFmtId="0" xfId="0" applyBorder="1" applyFont="1"/>
    <xf borderId="5" fillId="12" fontId="27" numFmtId="2" xfId="0" applyAlignment="1" applyBorder="1" applyFont="1" applyNumberFormat="1">
      <alignment vertical="center"/>
    </xf>
    <xf borderId="0" fillId="0" fontId="26" numFmtId="1" xfId="0" applyAlignment="1" applyFont="1" applyNumberFormat="1">
      <alignment vertical="center"/>
    </xf>
    <xf borderId="0" fillId="0" fontId="27" numFmtId="0" xfId="0" applyAlignment="1" applyFont="1">
      <alignment vertical="center"/>
    </xf>
    <xf borderId="8" fillId="0" fontId="27" numFmtId="0" xfId="0" applyAlignment="1" applyBorder="1" applyFont="1">
      <alignment horizontal="center" shrinkToFit="0" vertical="center" wrapText="1"/>
    </xf>
    <xf borderId="1" fillId="0" fontId="25" numFmtId="0" xfId="0" applyAlignment="1" applyBorder="1" applyFont="1">
      <alignment vertical="center"/>
    </xf>
    <xf borderId="1" fillId="13" fontId="25" numFmtId="1" xfId="0" applyAlignment="1" applyBorder="1" applyFill="1" applyFont="1" applyNumberFormat="1">
      <alignment vertical="center"/>
    </xf>
    <xf borderId="1" fillId="0" fontId="25" numFmtId="0" xfId="0" applyAlignment="1" applyBorder="1" applyFont="1">
      <alignment horizontal="right" vertical="center"/>
    </xf>
    <xf borderId="1" fillId="0" fontId="27" numFmtId="0" xfId="0" applyAlignment="1" applyBorder="1" applyFont="1">
      <alignment vertical="center"/>
    </xf>
    <xf borderId="1" fillId="0" fontId="26" numFmtId="1" xfId="0" applyAlignment="1" applyBorder="1" applyFont="1" applyNumberFormat="1">
      <alignment vertical="center"/>
    </xf>
    <xf borderId="17" fillId="9" fontId="27" numFmtId="0" xfId="0" applyAlignment="1" applyBorder="1" applyFont="1">
      <alignment horizontal="center" shrinkToFit="0" vertical="center" wrapText="1"/>
    </xf>
    <xf borderId="1" fillId="10" fontId="30" numFmtId="1" xfId="0" applyAlignment="1" applyBorder="1" applyFont="1" applyNumberFormat="1">
      <alignment horizontal="right" vertical="center"/>
    </xf>
    <xf borderId="5" fillId="3" fontId="27" numFmtId="0" xfId="0" applyAlignment="1" applyBorder="1" applyFont="1">
      <alignment shrinkToFit="0" vertical="center" wrapText="1"/>
    </xf>
    <xf borderId="48" fillId="0" fontId="25" numFmtId="0" xfId="0" applyAlignment="1" applyBorder="1" applyFont="1">
      <alignment horizontal="center" vertical="center"/>
    </xf>
    <xf borderId="0" fillId="0" fontId="25" numFmtId="1" xfId="0" applyAlignment="1" applyFont="1" applyNumberFormat="1">
      <alignment vertical="center"/>
    </xf>
    <xf borderId="1" fillId="10" fontId="30" numFmtId="9" xfId="0" applyAlignment="1" applyBorder="1" applyFont="1" applyNumberFormat="1">
      <alignment horizontal="right" vertical="center"/>
    </xf>
    <xf borderId="51" fillId="11" fontId="25" numFmtId="0" xfId="0" applyAlignment="1" applyBorder="1" applyFont="1">
      <alignment horizontal="center" vertical="center"/>
    </xf>
    <xf borderId="36" fillId="11" fontId="25" numFmtId="0" xfId="0" applyAlignment="1" applyBorder="1" applyFont="1">
      <alignment vertical="center"/>
    </xf>
    <xf borderId="56" fillId="13" fontId="25" numFmtId="0" xfId="0" applyAlignment="1" applyBorder="1" applyFont="1">
      <alignment horizontal="center" vertical="center"/>
    </xf>
    <xf borderId="65" fillId="0" fontId="10" numFmtId="0" xfId="0" applyBorder="1" applyFont="1"/>
    <xf borderId="39" fillId="13" fontId="25" numFmtId="0" xfId="0" applyAlignment="1" applyBorder="1" applyFon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FFC7CE"/>
          <bgColor rgb="FFFFC7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1F1C1B"/>
      </font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dm.unfccc.int/DNA/fNRB/index.html" TargetMode="External"/><Relationship Id="rId2" Type="http://schemas.openxmlformats.org/officeDocument/2006/relationships/hyperlink" Target="http://www.ipcc-nggip.iges.or.jp/public/2006gl/pdf/2_Volume2/V2_2_Ch2_Stationary_Combustion.pdf" TargetMode="External"/><Relationship Id="rId3" Type="http://schemas.openxmlformats.org/officeDocument/2006/relationships/hyperlink" Target="http://www.ipcc-nggip.iges.or.jp/public/2006gl/pdf/2_Volume2/V2_2_Ch2_Stationary_Combustion.pdf" TargetMode="External"/><Relationship Id="rId4" Type="http://schemas.openxmlformats.org/officeDocument/2006/relationships/hyperlink" Target="http://www.ipcc-nggip.iges.or.jp/public/2006gl/pdf/2_Volume2/V2_2_Ch2_Stationary_Combustion.pdf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://www.ipcc-nggip.iges.or.jp/public/2006gl/pdf/2_Volume2/V2_2_Ch2_Stationary_Combustion.pdf" TargetMode="External"/><Relationship Id="rId6" Type="http://schemas.openxmlformats.org/officeDocument/2006/relationships/hyperlink" Target="http://www.ipcc-nggip.iges.or.jp/public/2006gl/pdf/2_Volume2/V2_2_Ch2_Stationary_Combustion.pdf" TargetMode="External"/><Relationship Id="rId7" Type="http://schemas.openxmlformats.org/officeDocument/2006/relationships/hyperlink" Target="http://www.ipcc-nggip.iges.or.jp/public/gl/guidelin/ch1ref3.pdf" TargetMode="External"/><Relationship Id="rId8" Type="http://schemas.openxmlformats.org/officeDocument/2006/relationships/hyperlink" Target="http://www.ipcc-nggip.iges.or.jp/public/gl/guidelin/ch1ref3.pdf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2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17.0"/>
    <col customWidth="1" min="3" max="3" width="17.14"/>
    <col customWidth="1" min="4" max="4" width="72.43"/>
    <col customWidth="1" min="5" max="5" width="20.86"/>
    <col customWidth="1" min="6" max="6" width="84.86"/>
    <col customWidth="1" min="7" max="26" width="8.86"/>
  </cols>
  <sheetData>
    <row r="3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1" t="s">
        <v>5</v>
      </c>
    </row>
    <row r="4" ht="72.0" customHeight="1">
      <c r="A4" s="3" t="s">
        <v>6</v>
      </c>
      <c r="B4" s="4">
        <v>0.149</v>
      </c>
      <c r="C4" s="4" t="s">
        <v>7</v>
      </c>
      <c r="D4" s="5" t="s">
        <v>8</v>
      </c>
      <c r="E4" s="4" t="s">
        <v>9</v>
      </c>
      <c r="F4" s="6" t="s">
        <v>10</v>
      </c>
    </row>
    <row r="5" ht="36.0" customHeight="1">
      <c r="A5" s="3" t="s">
        <v>11</v>
      </c>
      <c r="B5" s="4">
        <v>0.02</v>
      </c>
      <c r="C5" s="4" t="s">
        <v>7</v>
      </c>
      <c r="D5" s="5" t="s">
        <v>12</v>
      </c>
      <c r="E5" s="4" t="s">
        <v>9</v>
      </c>
      <c r="F5" s="6" t="s">
        <v>10</v>
      </c>
    </row>
    <row r="6" ht="36.0" customHeight="1">
      <c r="A6" s="3" t="s">
        <v>13</v>
      </c>
      <c r="B6" s="7" t="s">
        <v>14</v>
      </c>
      <c r="C6" s="4" t="s">
        <v>15</v>
      </c>
      <c r="D6" s="5" t="s">
        <v>16</v>
      </c>
      <c r="E6" s="4" t="s">
        <v>17</v>
      </c>
      <c r="F6" s="8" t="s">
        <v>18</v>
      </c>
    </row>
    <row r="7" ht="54.75" customHeight="1">
      <c r="A7" s="3" t="s">
        <v>19</v>
      </c>
      <c r="B7" s="9">
        <f>(B26*B29+B27*B31)/1000</f>
        <v>0.0004933</v>
      </c>
      <c r="C7" s="4" t="s">
        <v>20</v>
      </c>
      <c r="D7" s="5" t="s">
        <v>21</v>
      </c>
      <c r="E7" s="5" t="s">
        <v>22</v>
      </c>
      <c r="F7" s="6" t="s">
        <v>23</v>
      </c>
    </row>
    <row r="8" ht="54.75" customHeight="1">
      <c r="A8" s="3" t="s">
        <v>24</v>
      </c>
      <c r="B8" s="9">
        <f>(B26*B29+B27*B31)/1000</f>
        <v>0.0004933</v>
      </c>
      <c r="C8" s="4" t="s">
        <v>20</v>
      </c>
      <c r="D8" s="5" t="s">
        <v>25</v>
      </c>
      <c r="E8" s="5" t="s">
        <v>22</v>
      </c>
      <c r="F8" s="6" t="s">
        <v>23</v>
      </c>
    </row>
    <row r="9" ht="62.25" customHeight="1">
      <c r="A9" s="10" t="s">
        <v>26</v>
      </c>
      <c r="B9" s="4">
        <v>7.0</v>
      </c>
      <c r="C9" s="4" t="s">
        <v>27</v>
      </c>
      <c r="D9" s="5" t="s">
        <v>28</v>
      </c>
      <c r="E9" s="4" t="s">
        <v>17</v>
      </c>
      <c r="F9" s="8" t="s">
        <v>29</v>
      </c>
    </row>
    <row r="10" ht="54.75" customHeight="1">
      <c r="A10" s="3" t="s">
        <v>30</v>
      </c>
      <c r="B10" s="4">
        <v>0.0</v>
      </c>
      <c r="C10" s="4" t="s">
        <v>27</v>
      </c>
      <c r="D10" s="5" t="s">
        <v>31</v>
      </c>
      <c r="E10" s="4" t="s">
        <v>17</v>
      </c>
      <c r="F10" s="8" t="s">
        <v>32</v>
      </c>
    </row>
    <row r="11" ht="54.75" customHeight="1">
      <c r="A11" s="10" t="s">
        <v>33</v>
      </c>
      <c r="B11" s="4">
        <v>0.0</v>
      </c>
      <c r="C11" s="4" t="s">
        <v>27</v>
      </c>
      <c r="D11" s="5" t="s">
        <v>34</v>
      </c>
      <c r="E11" s="4" t="s">
        <v>17</v>
      </c>
      <c r="F11" s="8" t="str">
        <f>+F10</f>
        <v>
WCFT made in 2023. Please refer to  "WCFT Report2023"</v>
      </c>
    </row>
    <row r="12" ht="54.75" customHeight="1">
      <c r="A12" s="11" t="s">
        <v>35</v>
      </c>
      <c r="B12" s="4">
        <v>0.72</v>
      </c>
      <c r="C12" s="4" t="s">
        <v>36</v>
      </c>
      <c r="D12" s="5" t="s">
        <v>37</v>
      </c>
      <c r="E12" s="5" t="s">
        <v>38</v>
      </c>
      <c r="F12" s="8" t="s">
        <v>39</v>
      </c>
      <c r="G12" s="12" t="s">
        <v>40</v>
      </c>
    </row>
    <row r="13" ht="54.75" customHeight="1">
      <c r="A13" s="3" t="s">
        <v>41</v>
      </c>
      <c r="B13" s="4">
        <v>112.0</v>
      </c>
      <c r="C13" s="4" t="s">
        <v>42</v>
      </c>
      <c r="D13" s="5" t="s">
        <v>43</v>
      </c>
      <c r="E13" s="4" t="s">
        <v>9</v>
      </c>
      <c r="F13" s="6" t="s">
        <v>44</v>
      </c>
      <c r="G13" s="12" t="s">
        <v>45</v>
      </c>
    </row>
    <row r="14" ht="54.75" customHeight="1">
      <c r="A14" s="3" t="s">
        <v>46</v>
      </c>
      <c r="B14" s="4">
        <f t="shared" ref="B14:B15" si="1">(300/1000*28)+(4/1000*265)</f>
        <v>9.46</v>
      </c>
      <c r="C14" s="4" t="s">
        <v>47</v>
      </c>
      <c r="D14" s="5" t="s">
        <v>48</v>
      </c>
      <c r="E14" s="4" t="s">
        <v>9</v>
      </c>
      <c r="F14" s="6" t="s">
        <v>44</v>
      </c>
      <c r="G14" s="12" t="s">
        <v>45</v>
      </c>
    </row>
    <row r="15" ht="54.75" customHeight="1">
      <c r="A15" s="3" t="s">
        <v>49</v>
      </c>
      <c r="B15" s="4">
        <f t="shared" si="1"/>
        <v>9.46</v>
      </c>
      <c r="C15" s="4" t="s">
        <v>50</v>
      </c>
      <c r="D15" s="5" t="s">
        <v>51</v>
      </c>
      <c r="E15" s="4" t="s">
        <v>9</v>
      </c>
      <c r="F15" s="13" t="s">
        <v>52</v>
      </c>
      <c r="G15" s="12" t="s">
        <v>45</v>
      </c>
    </row>
    <row r="16" ht="54.75" customHeight="1">
      <c r="A16" s="3" t="s">
        <v>53</v>
      </c>
      <c r="B16" s="4">
        <v>112.0</v>
      </c>
      <c r="C16" s="4" t="s">
        <v>54</v>
      </c>
      <c r="D16" s="5" t="s">
        <v>55</v>
      </c>
      <c r="E16" s="4" t="s">
        <v>9</v>
      </c>
      <c r="F16" s="6" t="s">
        <v>44</v>
      </c>
      <c r="G16" s="14" t="s">
        <v>45</v>
      </c>
    </row>
    <row r="17" ht="54.75" customHeight="1">
      <c r="A17" s="3" t="s">
        <v>56</v>
      </c>
      <c r="B17" s="4">
        <v>8.692</v>
      </c>
      <c r="C17" s="4" t="s">
        <v>57</v>
      </c>
      <c r="D17" s="5" t="s">
        <v>58</v>
      </c>
      <c r="E17" s="4" t="s">
        <v>9</v>
      </c>
      <c r="F17" s="6" t="s">
        <v>44</v>
      </c>
      <c r="G17" s="12" t="s">
        <v>45</v>
      </c>
    </row>
    <row r="18" ht="54.75" customHeight="1">
      <c r="A18" s="3" t="s">
        <v>59</v>
      </c>
      <c r="B18" s="4">
        <v>0.0156</v>
      </c>
      <c r="C18" s="4" t="s">
        <v>60</v>
      </c>
      <c r="D18" s="4" t="s">
        <v>61</v>
      </c>
      <c r="E18" s="4" t="s">
        <v>9</v>
      </c>
      <c r="F18" s="6" t="s">
        <v>44</v>
      </c>
      <c r="G18" s="15" t="s">
        <v>62</v>
      </c>
    </row>
    <row r="19" ht="54.75" customHeight="1">
      <c r="A19" s="3" t="s">
        <v>63</v>
      </c>
      <c r="B19" s="4">
        <v>0.0156</v>
      </c>
      <c r="C19" s="4" t="s">
        <v>60</v>
      </c>
      <c r="D19" s="4" t="s">
        <v>64</v>
      </c>
      <c r="E19" s="4" t="s">
        <v>9</v>
      </c>
      <c r="F19" s="6" t="s">
        <v>44</v>
      </c>
      <c r="G19" s="15" t="s">
        <v>62</v>
      </c>
    </row>
    <row r="20">
      <c r="A20" s="3" t="s">
        <v>65</v>
      </c>
      <c r="B20" s="4">
        <v>0.9</v>
      </c>
      <c r="C20" s="4" t="s">
        <v>7</v>
      </c>
      <c r="D20" s="5" t="s">
        <v>66</v>
      </c>
      <c r="E20" s="4" t="s">
        <v>17</v>
      </c>
      <c r="F20" s="6" t="s">
        <v>67</v>
      </c>
    </row>
    <row r="21" ht="15.75" customHeight="1">
      <c r="A21" s="3" t="s">
        <v>68</v>
      </c>
      <c r="B21" s="4">
        <v>0.0</v>
      </c>
      <c r="C21" s="4" t="s">
        <v>69</v>
      </c>
      <c r="D21" s="5" t="s">
        <v>70</v>
      </c>
      <c r="E21" s="4" t="s">
        <v>17</v>
      </c>
      <c r="F21" s="6" t="s">
        <v>67</v>
      </c>
    </row>
    <row r="22" ht="15.75" customHeight="1">
      <c r="A22" s="4" t="s">
        <v>71</v>
      </c>
      <c r="B22" s="7" t="s">
        <v>14</v>
      </c>
      <c r="C22" s="16" t="s">
        <v>15</v>
      </c>
      <c r="D22" s="17" t="s">
        <v>72</v>
      </c>
      <c r="E22" s="4" t="s">
        <v>17</v>
      </c>
      <c r="F22" s="5" t="s">
        <v>18</v>
      </c>
    </row>
    <row r="23" ht="15.75" customHeight="1">
      <c r="A23" s="18"/>
      <c r="D23" s="19"/>
    </row>
    <row r="24" ht="15.75" customHeight="1">
      <c r="A24" s="20" t="s">
        <v>73</v>
      </c>
      <c r="D24" s="19"/>
    </row>
    <row r="25" ht="15.75" customHeight="1">
      <c r="A25" s="1" t="s">
        <v>0</v>
      </c>
      <c r="B25" s="2" t="s">
        <v>1</v>
      </c>
      <c r="C25" s="2" t="s">
        <v>2</v>
      </c>
      <c r="D25" s="1" t="s">
        <v>3</v>
      </c>
      <c r="E25" s="1" t="s">
        <v>4</v>
      </c>
      <c r="F25" s="1" t="s">
        <v>5</v>
      </c>
    </row>
    <row r="26" ht="15.75" customHeight="1">
      <c r="A26" s="5" t="s">
        <v>74</v>
      </c>
      <c r="B26" s="21">
        <v>0.067</v>
      </c>
      <c r="C26" s="4" t="s">
        <v>7</v>
      </c>
      <c r="D26" s="5" t="s">
        <v>75</v>
      </c>
      <c r="E26" s="5" t="s">
        <v>17</v>
      </c>
      <c r="F26" s="6" t="s">
        <v>76</v>
      </c>
    </row>
    <row r="27" ht="15.75" customHeight="1">
      <c r="A27" s="5" t="s">
        <v>77</v>
      </c>
      <c r="B27" s="21">
        <v>0.933</v>
      </c>
      <c r="C27" s="4" t="s">
        <v>7</v>
      </c>
      <c r="D27" s="5" t="s">
        <v>78</v>
      </c>
      <c r="E27" s="5" t="s">
        <v>17</v>
      </c>
      <c r="F27" s="6" t="s">
        <v>76</v>
      </c>
    </row>
    <row r="28" ht="15.75" customHeight="1">
      <c r="A28" s="3" t="s">
        <v>79</v>
      </c>
      <c r="B28" s="4">
        <v>4.0</v>
      </c>
      <c r="C28" s="3" t="s">
        <v>80</v>
      </c>
      <c r="D28" s="3" t="s">
        <v>81</v>
      </c>
      <c r="E28" s="4" t="s">
        <v>9</v>
      </c>
      <c r="F28" s="22" t="s">
        <v>82</v>
      </c>
      <c r="G28" s="12" t="s">
        <v>83</v>
      </c>
    </row>
    <row r="29" ht="15.75" customHeight="1">
      <c r="A29" s="3" t="s">
        <v>84</v>
      </c>
      <c r="B29" s="23">
        <v>0.4</v>
      </c>
      <c r="C29" s="4" t="s">
        <v>85</v>
      </c>
      <c r="D29" s="5" t="s">
        <v>86</v>
      </c>
      <c r="E29" s="4" t="s">
        <v>9</v>
      </c>
      <c r="F29" s="4" t="s">
        <v>87</v>
      </c>
    </row>
    <row r="30" ht="15.75" customHeight="1">
      <c r="A30" s="3" t="s">
        <v>88</v>
      </c>
      <c r="B30" s="21">
        <v>0.125</v>
      </c>
      <c r="C30" s="4" t="s">
        <v>85</v>
      </c>
      <c r="D30" s="5" t="s">
        <v>89</v>
      </c>
      <c r="E30" s="4" t="s">
        <v>9</v>
      </c>
      <c r="F30" s="4" t="s">
        <v>90</v>
      </c>
    </row>
    <row r="31" ht="15.75" customHeight="1">
      <c r="A31" s="3" t="s">
        <v>91</v>
      </c>
      <c r="B31" s="4">
        <f>B28*B30</f>
        <v>0.5</v>
      </c>
      <c r="C31" s="4" t="s">
        <v>85</v>
      </c>
      <c r="D31" s="5" t="s">
        <v>92</v>
      </c>
      <c r="E31" s="4" t="s">
        <v>9</v>
      </c>
      <c r="F31" s="4" t="s">
        <v>93</v>
      </c>
    </row>
    <row r="32" ht="15.75" customHeight="1"/>
    <row r="33" ht="15.75" customHeight="1"/>
    <row r="34" ht="15.75" customHeight="1"/>
    <row r="35" ht="15.75" customHeight="1"/>
    <row r="36" ht="15.75" customHeight="1">
      <c r="D36" s="24"/>
    </row>
    <row r="37" ht="15.75" customHeight="1">
      <c r="D37" s="24"/>
    </row>
    <row r="38" ht="15.75" customHeight="1">
      <c r="D38" s="25"/>
    </row>
    <row r="39" ht="15.75" customHeight="1">
      <c r="D39" s="24"/>
    </row>
    <row r="40" ht="15.75" customHeight="1">
      <c r="D40" s="24"/>
    </row>
    <row r="41" ht="15.75" customHeight="1">
      <c r="D41" s="24"/>
    </row>
    <row r="42" ht="15.75" customHeight="1">
      <c r="B42" s="26"/>
      <c r="D42" s="25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12"/>
    <hyperlink r:id="rId2" ref="G13"/>
    <hyperlink r:id="rId3" ref="G14"/>
    <hyperlink r:id="rId4" ref="G15"/>
    <hyperlink r:id="rId5" ref="G16"/>
    <hyperlink r:id="rId6" ref="G17"/>
    <hyperlink r:id="rId7" ref="F28"/>
    <hyperlink r:id="rId8" ref="G28"/>
  </hyperlinks>
  <printOptions/>
  <pageMargins bottom="0.75" footer="0.0" header="0.0" left="0.7" right="0.7" top="0.75"/>
  <pageSetup paperSize="9" orientation="portrait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" width="18.43"/>
    <col customWidth="1" min="3" max="4" width="13.43"/>
    <col customWidth="1" min="5" max="5" width="12.14"/>
    <col customWidth="1" min="6" max="6" width="15.43"/>
    <col customWidth="1" min="7" max="7" width="9.86"/>
    <col customWidth="1" min="8" max="8" width="10.0"/>
    <col customWidth="1" min="9" max="9" width="12.71"/>
    <col customWidth="1" min="10" max="10" width="9.14"/>
    <col customWidth="1" min="11" max="11" width="13.0"/>
    <col customWidth="1" min="12" max="14" width="8.86"/>
    <col customWidth="1" min="15" max="15" width="14.86"/>
    <col customWidth="1" min="16" max="16" width="12.29"/>
    <col customWidth="1" min="17" max="17" width="14.0"/>
    <col customWidth="1" min="18" max="18" width="12.14"/>
    <col customWidth="1" min="19" max="21" width="8.86"/>
    <col customWidth="1" min="22" max="22" width="13.71"/>
    <col customWidth="1" min="23" max="26" width="8.86"/>
  </cols>
  <sheetData>
    <row r="2">
      <c r="A2" s="27" t="s">
        <v>94</v>
      </c>
      <c r="B2" s="27"/>
      <c r="C2" s="27"/>
      <c r="D2" s="27"/>
      <c r="E2" s="27"/>
      <c r="F2" s="28"/>
      <c r="G2" s="28"/>
      <c r="H2" s="28"/>
      <c r="I2" s="28"/>
      <c r="J2" s="28"/>
    </row>
    <row r="3">
      <c r="A3" s="29" t="s">
        <v>95</v>
      </c>
      <c r="B3" s="29"/>
      <c r="C3" s="29"/>
      <c r="D3" s="29"/>
      <c r="E3" s="29"/>
      <c r="F3" s="30" t="s">
        <v>96</v>
      </c>
    </row>
    <row r="4">
      <c r="P4" s="19"/>
      <c r="Q4" s="19"/>
      <c r="R4" s="19"/>
    </row>
    <row r="5">
      <c r="A5" s="27" t="s">
        <v>97</v>
      </c>
      <c r="B5" s="27"/>
      <c r="C5" s="27"/>
      <c r="D5" s="27"/>
      <c r="E5" s="27"/>
      <c r="F5" s="28"/>
      <c r="G5" s="28"/>
      <c r="H5" s="28"/>
      <c r="I5" s="28"/>
      <c r="J5" s="28"/>
    </row>
    <row r="6">
      <c r="A6" s="29" t="s">
        <v>98</v>
      </c>
      <c r="B6" s="29"/>
      <c r="C6" s="29"/>
      <c r="D6" s="29"/>
      <c r="E6" s="29"/>
      <c r="F6" s="31" t="s">
        <v>99</v>
      </c>
    </row>
    <row r="8">
      <c r="A8" s="27" t="s">
        <v>100</v>
      </c>
      <c r="B8" s="27"/>
      <c r="C8" s="27"/>
      <c r="D8" s="27"/>
      <c r="E8" s="27"/>
      <c r="F8" s="28"/>
      <c r="G8" s="28"/>
      <c r="H8" s="28"/>
      <c r="I8" s="28"/>
      <c r="J8" s="28"/>
      <c r="K8" s="32"/>
    </row>
    <row r="9">
      <c r="A9" s="29" t="s">
        <v>101</v>
      </c>
      <c r="B9" s="29"/>
      <c r="C9" s="29"/>
      <c r="D9" s="29"/>
      <c r="E9" s="29"/>
      <c r="F9" s="30" t="s">
        <v>102</v>
      </c>
      <c r="K9" s="32"/>
    </row>
    <row r="10">
      <c r="A10" s="29" t="s">
        <v>103</v>
      </c>
      <c r="B10" s="29"/>
      <c r="C10" s="29"/>
      <c r="D10" s="29"/>
      <c r="E10" s="29"/>
      <c r="F10" s="30" t="s">
        <v>104</v>
      </c>
    </row>
    <row r="11">
      <c r="A11" s="29" t="s">
        <v>105</v>
      </c>
      <c r="B11" s="29"/>
      <c r="C11" s="29"/>
      <c r="D11" s="29"/>
      <c r="E11" s="29"/>
      <c r="F11" s="30" t="s">
        <v>106</v>
      </c>
    </row>
    <row r="12">
      <c r="A12" s="33"/>
      <c r="B12" s="34" t="s">
        <v>107</v>
      </c>
      <c r="C12" s="34" t="s">
        <v>108</v>
      </c>
    </row>
    <row r="13">
      <c r="A13" s="34" t="s">
        <v>109</v>
      </c>
      <c r="B13" s="35">
        <v>45169.0</v>
      </c>
      <c r="C13" s="35">
        <v>45291.0</v>
      </c>
    </row>
    <row r="14" ht="57.0" customHeight="1">
      <c r="A14" s="36" t="s">
        <v>110</v>
      </c>
      <c r="B14" s="37" t="s">
        <v>111</v>
      </c>
      <c r="C14" s="2" t="s">
        <v>112</v>
      </c>
      <c r="D14" s="38" t="s">
        <v>113</v>
      </c>
      <c r="E14" s="2" t="s">
        <v>114</v>
      </c>
      <c r="F14" s="39" t="s">
        <v>115</v>
      </c>
      <c r="G14" s="40" t="s">
        <v>116</v>
      </c>
      <c r="H14" s="40" t="s">
        <v>95</v>
      </c>
      <c r="I14" s="40" t="s">
        <v>98</v>
      </c>
      <c r="J14" s="40" t="s">
        <v>101</v>
      </c>
      <c r="K14" s="40" t="s">
        <v>103</v>
      </c>
      <c r="L14" s="40" t="s">
        <v>105</v>
      </c>
      <c r="O14" s="41" t="s">
        <v>117</v>
      </c>
      <c r="P14" s="42" t="s">
        <v>118</v>
      </c>
      <c r="Q14" s="43"/>
      <c r="R14" s="42" t="s">
        <v>119</v>
      </c>
      <c r="S14" s="43"/>
      <c r="T14" s="42" t="s">
        <v>120</v>
      </c>
      <c r="U14" s="43"/>
      <c r="V14" s="5"/>
    </row>
    <row r="15" ht="41.25" customHeight="1">
      <c r="A15" s="44"/>
      <c r="B15" s="38"/>
      <c r="C15" s="38"/>
      <c r="D15" s="38"/>
      <c r="E15" s="38"/>
      <c r="F15" s="45"/>
      <c r="G15" s="38"/>
      <c r="H15" s="46" t="s">
        <v>121</v>
      </c>
      <c r="I15" s="46" t="s">
        <v>121</v>
      </c>
      <c r="J15" s="46" t="s">
        <v>122</v>
      </c>
      <c r="K15" s="46" t="s">
        <v>122</v>
      </c>
      <c r="L15" s="46" t="s">
        <v>122</v>
      </c>
      <c r="O15" s="4"/>
      <c r="P15" s="47">
        <v>2023.0</v>
      </c>
      <c r="Q15" s="47">
        <v>2024.0</v>
      </c>
      <c r="R15" s="47">
        <v>2023.0</v>
      </c>
      <c r="S15" s="47">
        <v>2024.0</v>
      </c>
      <c r="T15" s="47">
        <v>2023.0</v>
      </c>
      <c r="U15" s="47">
        <v>2024.0</v>
      </c>
      <c r="V15" s="48" t="s">
        <v>123</v>
      </c>
    </row>
    <row r="16">
      <c r="A16" s="49">
        <v>2023.0</v>
      </c>
      <c r="B16" s="50" t="s">
        <v>124</v>
      </c>
      <c r="C16" s="51">
        <f t="shared" ref="C16:C22" si="1">SUMIF($B$35:$B$56, B16,$C$35:$C$56)</f>
        <v>6018</v>
      </c>
      <c r="D16" s="52">
        <v>45676.0</v>
      </c>
      <c r="E16" s="51">
        <f>DAYS(C13,B13)+1</f>
        <v>123</v>
      </c>
      <c r="F16" s="53">
        <f>E16-MAINTANANCE!H6</f>
        <v>91</v>
      </c>
      <c r="G16" s="32">
        <f t="shared" ref="G16:G22" si="2">C16*F16</f>
        <v>547638</v>
      </c>
      <c r="H16" s="32">
        <f>(1-'General data'!$B$4)*(1-'General data'!$B$5)*G16*'General data'!$B$7*('General data'!$B$9+'General data'!$B$10)</f>
        <v>1577.09686</v>
      </c>
      <c r="I16" s="32">
        <f>(1-'General data'!$B$5)*G16*'General data'!$B$8*('General data'!$B$10+'General data'!$B$11)</f>
        <v>0</v>
      </c>
      <c r="J16" s="32">
        <f>ROUNDDOWN(H16*(('General data'!$B$12*'General data'!$B$13)+'General data'!$B$15)*'General data'!$B$18,0)</f>
        <v>2216</v>
      </c>
      <c r="K16" s="32">
        <f>I16*(('General data'!$B$12*'General data'!$B$16)+'General data'!$B$17)*'General data'!$B$19</f>
        <v>0</v>
      </c>
      <c r="L16" s="54">
        <f>ROUNDDOWN((J16-K16)*'General data'!$B$20-'General data'!$B$21, 0)</f>
        <v>1994</v>
      </c>
      <c r="N16" s="50"/>
      <c r="O16" s="55" t="s">
        <v>124</v>
      </c>
      <c r="P16" s="56">
        <f t="shared" ref="P16:P22" si="3">+K16</f>
        <v>0</v>
      </c>
      <c r="Q16" s="56">
        <f t="shared" ref="Q16:Q22" si="4">+K25</f>
        <v>0</v>
      </c>
      <c r="R16" s="56">
        <f t="shared" ref="R16:R22" si="5">+J16</f>
        <v>2216</v>
      </c>
      <c r="S16" s="56">
        <f t="shared" ref="S16:S22" si="6">+J25</f>
        <v>5480</v>
      </c>
      <c r="T16" s="56">
        <f t="shared" ref="T16:T22" si="7">+L16</f>
        <v>1994</v>
      </c>
      <c r="U16" s="56">
        <f t="shared" ref="U16:U22" si="8">+L25</f>
        <v>4932</v>
      </c>
      <c r="V16" s="57">
        <f t="shared" ref="V16:V22" si="9">SUM(T16:U16)</f>
        <v>6926</v>
      </c>
      <c r="X16" s="32"/>
    </row>
    <row r="17">
      <c r="A17" s="58"/>
      <c r="B17" s="50" t="s">
        <v>125</v>
      </c>
      <c r="C17" s="51">
        <f t="shared" si="1"/>
        <v>6021</v>
      </c>
      <c r="D17" s="52">
        <v>45556.0</v>
      </c>
      <c r="E17" s="51">
        <f t="shared" ref="E17:E22" si="10">E16</f>
        <v>123</v>
      </c>
      <c r="F17" s="53">
        <f>E17-MAINTANANCE!H9</f>
        <v>103</v>
      </c>
      <c r="G17" s="32">
        <f t="shared" si="2"/>
        <v>620163</v>
      </c>
      <c r="H17" s="32">
        <f>(1-'General data'!$B$4)*(1-'General data'!$B$5)*G17*'General data'!$B$7*('General data'!$B$9+'General data'!$B$10)</f>
        <v>1785.95554</v>
      </c>
      <c r="I17" s="32">
        <f>(1-'General data'!$B$5)*G17*'General data'!$B$8*('General data'!$B$10+'General data'!$B$11)</f>
        <v>0</v>
      </c>
      <c r="J17" s="32">
        <f>ROUNDDOWN(H17*(('General data'!$B$12*'General data'!$B$13)+'General data'!$B$15)*'General data'!$B$18,0)</f>
        <v>2510</v>
      </c>
      <c r="K17" s="32">
        <f>I17*(('General data'!$B$12*'General data'!$B$16)+'General data'!$B$17)*'General data'!$B$19</f>
        <v>0</v>
      </c>
      <c r="L17" s="54">
        <f>ROUNDDOWN((J17-K17)*'General data'!$B$20-'General data'!$B$21, 0)</f>
        <v>2259</v>
      </c>
      <c r="N17" s="50"/>
      <c r="O17" s="55" t="s">
        <v>125</v>
      </c>
      <c r="P17" s="56">
        <f t="shared" si="3"/>
        <v>0</v>
      </c>
      <c r="Q17" s="56">
        <f t="shared" si="4"/>
        <v>0</v>
      </c>
      <c r="R17" s="56">
        <f t="shared" si="5"/>
        <v>2510</v>
      </c>
      <c r="S17" s="56">
        <f t="shared" si="6"/>
        <v>5678</v>
      </c>
      <c r="T17" s="56">
        <f t="shared" si="7"/>
        <v>2259</v>
      </c>
      <c r="U17" s="56">
        <f t="shared" si="8"/>
        <v>5110</v>
      </c>
      <c r="V17" s="57">
        <f t="shared" si="9"/>
        <v>7369</v>
      </c>
      <c r="X17" s="32"/>
    </row>
    <row r="18">
      <c r="A18" s="58"/>
      <c r="B18" s="50" t="s">
        <v>126</v>
      </c>
      <c r="C18" s="51">
        <f t="shared" si="1"/>
        <v>6028</v>
      </c>
      <c r="D18" s="52">
        <v>45556.0</v>
      </c>
      <c r="E18" s="51">
        <f t="shared" si="10"/>
        <v>123</v>
      </c>
      <c r="F18" s="53">
        <f>E18-MAINTANANCE!H12</f>
        <v>99</v>
      </c>
      <c r="G18" s="32">
        <f t="shared" si="2"/>
        <v>596772</v>
      </c>
      <c r="H18" s="32">
        <f>(1-'General data'!$B$4)*(1-'General data'!$B$5)*G18*'General data'!$B$7*('General data'!$B$9+'General data'!$B$10)</f>
        <v>1718.593756</v>
      </c>
      <c r="I18" s="32">
        <f>(1-'General data'!$B$5)*G18*'General data'!$B$8*('General data'!$B$10+'General data'!$B$11)</f>
        <v>0</v>
      </c>
      <c r="J18" s="32">
        <f>ROUNDDOWN(H18*(('General data'!$B$12*'General data'!$B$13)+'General data'!$B$15)*'General data'!$B$18,0)</f>
        <v>2415</v>
      </c>
      <c r="K18" s="32">
        <f>I18*(('General data'!$B$12*'General data'!$B$16)+'General data'!$B$17)*'General data'!$B$19</f>
        <v>0</v>
      </c>
      <c r="L18" s="54">
        <f>ROUNDDOWN((J18-K18)*'General data'!$B$20-'General data'!$B$21, 0)</f>
        <v>2173</v>
      </c>
      <c r="N18" s="50"/>
      <c r="O18" s="55" t="s">
        <v>126</v>
      </c>
      <c r="P18" s="56">
        <f t="shared" si="3"/>
        <v>0</v>
      </c>
      <c r="Q18" s="56">
        <f t="shared" si="4"/>
        <v>0</v>
      </c>
      <c r="R18" s="56">
        <f t="shared" si="5"/>
        <v>2415</v>
      </c>
      <c r="S18" s="56">
        <f t="shared" si="6"/>
        <v>6026</v>
      </c>
      <c r="T18" s="56">
        <f t="shared" si="7"/>
        <v>2173</v>
      </c>
      <c r="U18" s="56">
        <f t="shared" si="8"/>
        <v>5423</v>
      </c>
      <c r="V18" s="57">
        <f t="shared" si="9"/>
        <v>7596</v>
      </c>
      <c r="X18" s="32"/>
    </row>
    <row r="19">
      <c r="A19" s="58"/>
      <c r="B19" s="50" t="s">
        <v>127</v>
      </c>
      <c r="C19" s="51">
        <f t="shared" si="1"/>
        <v>5110</v>
      </c>
      <c r="D19" s="52">
        <v>45618.0</v>
      </c>
      <c r="E19" s="51">
        <f t="shared" si="10"/>
        <v>123</v>
      </c>
      <c r="F19" s="53">
        <f>E19-MAINTANANCE!H15</f>
        <v>97</v>
      </c>
      <c r="G19" s="32">
        <f t="shared" si="2"/>
        <v>495670</v>
      </c>
      <c r="H19" s="32">
        <f>(1-'General data'!$B$4)*(1-'General data'!$B$5)*G19*'General data'!$B$7*('General data'!$B$9+'General data'!$B$10)</f>
        <v>1427.438564</v>
      </c>
      <c r="I19" s="32">
        <f>(1-'General data'!$B$5)*G19*'General data'!$B$8*('General data'!$B$10+'General data'!$B$11)</f>
        <v>0</v>
      </c>
      <c r="J19" s="32">
        <f>ROUNDDOWN(H19*(('General data'!$B$12*'General data'!$B$13)+'General data'!$B$15)*'General data'!$B$18,0)</f>
        <v>2006</v>
      </c>
      <c r="K19" s="32">
        <f>I19*(('General data'!$B$12*'General data'!$B$16)+'General data'!$B$17)*'General data'!$B$19</f>
        <v>0</v>
      </c>
      <c r="L19" s="54">
        <f>ROUNDDOWN((J19-K19)*'General data'!$B$20-'General data'!$B$21, 0)</f>
        <v>1805</v>
      </c>
      <c r="N19" s="50"/>
      <c r="O19" s="55" t="s">
        <v>127</v>
      </c>
      <c r="P19" s="56">
        <f t="shared" si="3"/>
        <v>0</v>
      </c>
      <c r="Q19" s="56">
        <f t="shared" si="4"/>
        <v>0</v>
      </c>
      <c r="R19" s="56">
        <f t="shared" si="5"/>
        <v>2006</v>
      </c>
      <c r="S19" s="56">
        <f t="shared" si="6"/>
        <v>4550</v>
      </c>
      <c r="T19" s="56">
        <f t="shared" si="7"/>
        <v>1805</v>
      </c>
      <c r="U19" s="56">
        <f t="shared" si="8"/>
        <v>4095</v>
      </c>
      <c r="V19" s="57">
        <f t="shared" si="9"/>
        <v>5900</v>
      </c>
      <c r="X19" s="32"/>
    </row>
    <row r="20">
      <c r="A20" s="58"/>
      <c r="B20" s="50" t="s">
        <v>128</v>
      </c>
      <c r="C20" s="51">
        <f t="shared" si="1"/>
        <v>6029</v>
      </c>
      <c r="D20" s="52">
        <v>45556.0</v>
      </c>
      <c r="E20" s="51">
        <f t="shared" si="10"/>
        <v>123</v>
      </c>
      <c r="F20" s="53">
        <f>E20-MAINTANANCE!H18</f>
        <v>101</v>
      </c>
      <c r="G20" s="32">
        <f t="shared" si="2"/>
        <v>608929</v>
      </c>
      <c r="H20" s="32">
        <f>(1-'General data'!$B$4)*(1-'General data'!$B$5)*G20*'General data'!$B$7*('General data'!$B$9+'General data'!$B$10)</f>
        <v>1753.603683</v>
      </c>
      <c r="I20" s="32">
        <f>(1-'General data'!$B$5)*G20*'General data'!$B$8*('General data'!$B$10+'General data'!$B$11)</f>
        <v>0</v>
      </c>
      <c r="J20" s="32">
        <f>ROUNDDOWN(H20*(('General data'!$B$12*'General data'!$B$13)+'General data'!$B$15)*'General data'!$B$18,0)</f>
        <v>2464</v>
      </c>
      <c r="K20" s="32">
        <f>I20*(('General data'!$B$12*'General data'!$B$16)+'General data'!$B$17)*'General data'!$B$19</f>
        <v>0</v>
      </c>
      <c r="L20" s="54">
        <f>ROUNDDOWN((J20-K20)*'General data'!$B$20-'General data'!$B$21, 0)</f>
        <v>2217</v>
      </c>
      <c r="N20" s="50"/>
      <c r="O20" s="55" t="s">
        <v>128</v>
      </c>
      <c r="P20" s="56">
        <f t="shared" si="3"/>
        <v>0</v>
      </c>
      <c r="Q20" s="56">
        <f t="shared" si="4"/>
        <v>0</v>
      </c>
      <c r="R20" s="56">
        <f t="shared" si="5"/>
        <v>2464</v>
      </c>
      <c r="S20" s="56">
        <f t="shared" si="6"/>
        <v>6125</v>
      </c>
      <c r="T20" s="56">
        <f t="shared" si="7"/>
        <v>2217</v>
      </c>
      <c r="U20" s="56">
        <f t="shared" si="8"/>
        <v>5512</v>
      </c>
      <c r="V20" s="57">
        <f t="shared" si="9"/>
        <v>7729</v>
      </c>
      <c r="X20" s="32"/>
    </row>
    <row r="21" ht="15.75" customHeight="1">
      <c r="A21" s="58"/>
      <c r="B21" s="50" t="s">
        <v>129</v>
      </c>
      <c r="C21" s="51">
        <f t="shared" si="1"/>
        <v>6797</v>
      </c>
      <c r="D21" s="52">
        <v>45900.0</v>
      </c>
      <c r="E21" s="51">
        <f t="shared" si="10"/>
        <v>123</v>
      </c>
      <c r="F21" s="53">
        <f>E21-MAINTANANCE!H22</f>
        <v>81</v>
      </c>
      <c r="G21" s="32">
        <f t="shared" si="2"/>
        <v>550557</v>
      </c>
      <c r="H21" s="32">
        <f>(1-'General data'!$B$4)*(1-'General data'!$B$5)*G21*'General data'!$B$7*('General data'!$B$9+'General data'!$B$10)</f>
        <v>1585.503044</v>
      </c>
      <c r="I21" s="32">
        <f>(1-'General data'!$B$5)*G21*'General data'!$B$8*('General data'!$B$10+'General data'!$B$11)</f>
        <v>0</v>
      </c>
      <c r="J21" s="32">
        <f>ROUNDDOWN(H21*(('General data'!$B$12*'General data'!$B$13)+'General data'!$B$15)*'General data'!$B$18,0)</f>
        <v>2228</v>
      </c>
      <c r="K21" s="32">
        <f>I21*(('General data'!$B$12*'General data'!$B$16)+'General data'!$B$17)*'General data'!$B$19</f>
        <v>0</v>
      </c>
      <c r="L21" s="54">
        <f>ROUNDDOWN((J21-K21)*'General data'!$B$20-'General data'!$B$21, 0)</f>
        <v>2005</v>
      </c>
      <c r="N21" s="50"/>
      <c r="O21" s="55" t="s">
        <v>129</v>
      </c>
      <c r="P21" s="56">
        <f t="shared" si="3"/>
        <v>0</v>
      </c>
      <c r="Q21" s="56">
        <f t="shared" si="4"/>
        <v>0</v>
      </c>
      <c r="R21" s="56">
        <f t="shared" si="5"/>
        <v>2228</v>
      </c>
      <c r="S21" s="56">
        <f t="shared" si="6"/>
        <v>5915</v>
      </c>
      <c r="T21" s="56">
        <f t="shared" si="7"/>
        <v>2005</v>
      </c>
      <c r="U21" s="56">
        <f t="shared" si="8"/>
        <v>5323</v>
      </c>
      <c r="V21" s="57">
        <f t="shared" si="9"/>
        <v>7328</v>
      </c>
      <c r="X21" s="32"/>
    </row>
    <row r="22" ht="15.75" customHeight="1">
      <c r="A22" s="59"/>
      <c r="B22" s="60" t="s">
        <v>130</v>
      </c>
      <c r="C22" s="51">
        <f t="shared" si="1"/>
        <v>6090</v>
      </c>
      <c r="D22" s="52">
        <v>45900.0</v>
      </c>
      <c r="E22" s="51">
        <f t="shared" si="10"/>
        <v>123</v>
      </c>
      <c r="F22" s="61">
        <f>E22-MAINTANANCE!H25</f>
        <v>91</v>
      </c>
      <c r="G22" s="62">
        <f t="shared" si="2"/>
        <v>554190</v>
      </c>
      <c r="H22" s="62">
        <f>(1-'General data'!$B$4)*(1-'General data'!$B$5)*G22*'General data'!$B$7*('General data'!$B$9+'General data'!$B$10)</f>
        <v>1595.965416</v>
      </c>
      <c r="I22" s="62">
        <f>(1-'General data'!$B$5)*G22*'General data'!$B$8*('General data'!$B$10+'General data'!$B$11)</f>
        <v>0</v>
      </c>
      <c r="J22" s="62">
        <f>ROUNDDOWN(H22*(('General data'!$B$12*'General data'!$B$13)+'General data'!$B$15)*'General data'!$B$18,0)</f>
        <v>2243</v>
      </c>
      <c r="K22" s="62">
        <f>I22*(('General data'!$B$12*'General data'!$B$16)+'General data'!$B$17)*'General data'!$B$19</f>
        <v>0</v>
      </c>
      <c r="L22" s="63">
        <f>ROUNDDOWN((J22-K22)*'General data'!$B$20-'General data'!$B$21, 0)</f>
        <v>2018</v>
      </c>
      <c r="N22" s="50"/>
      <c r="O22" s="55" t="s">
        <v>130</v>
      </c>
      <c r="P22" s="56">
        <f t="shared" si="3"/>
        <v>0</v>
      </c>
      <c r="Q22" s="56">
        <f t="shared" si="4"/>
        <v>0</v>
      </c>
      <c r="R22" s="56">
        <f t="shared" si="5"/>
        <v>2243</v>
      </c>
      <c r="S22" s="56">
        <f t="shared" si="6"/>
        <v>5521</v>
      </c>
      <c r="T22" s="56">
        <f t="shared" si="7"/>
        <v>2018</v>
      </c>
      <c r="U22" s="56">
        <f t="shared" si="8"/>
        <v>4968</v>
      </c>
      <c r="V22" s="57">
        <f t="shared" si="9"/>
        <v>6986</v>
      </c>
      <c r="X22" s="32"/>
    </row>
    <row r="23" ht="15.75" customHeight="1">
      <c r="A23" s="34"/>
      <c r="B23" s="34" t="s">
        <v>107</v>
      </c>
      <c r="C23" s="34" t="s">
        <v>108</v>
      </c>
      <c r="D23" s="52"/>
      <c r="E23" s="51"/>
      <c r="F23" s="53"/>
      <c r="G23" s="32"/>
      <c r="H23" s="32"/>
      <c r="I23" s="32"/>
      <c r="J23" s="32"/>
      <c r="K23" s="32"/>
      <c r="L23" s="54"/>
      <c r="N23" s="50"/>
      <c r="O23" s="20"/>
      <c r="P23" s="32"/>
      <c r="Q23" s="32"/>
      <c r="R23" s="32"/>
      <c r="S23" s="32"/>
      <c r="T23" s="32">
        <f t="shared" ref="T23:V23" si="11">SUM(T16:T22)</f>
        <v>14471</v>
      </c>
      <c r="U23" s="32">
        <f t="shared" si="11"/>
        <v>35363</v>
      </c>
      <c r="V23" s="64">
        <f t="shared" si="11"/>
        <v>49834</v>
      </c>
      <c r="X23" s="32"/>
    </row>
    <row r="24" ht="15.75" customHeight="1">
      <c r="A24" s="34" t="s">
        <v>109</v>
      </c>
      <c r="B24" s="35">
        <v>45292.0</v>
      </c>
      <c r="C24" s="35">
        <v>45556.0</v>
      </c>
      <c r="D24" s="51"/>
      <c r="E24" s="51"/>
      <c r="F24" s="53"/>
      <c r="G24" s="32"/>
      <c r="H24" s="32"/>
      <c r="I24" s="32"/>
      <c r="J24" s="32"/>
      <c r="K24" s="32"/>
      <c r="L24" s="54"/>
      <c r="O24" s="53"/>
    </row>
    <row r="25" ht="15.75" customHeight="1">
      <c r="A25" s="49">
        <v>2024.0</v>
      </c>
      <c r="B25" s="50" t="s">
        <v>124</v>
      </c>
      <c r="C25" s="51">
        <f t="shared" ref="C25:C31" si="12">+C16</f>
        <v>6018</v>
      </c>
      <c r="D25" s="52">
        <v>45676.0</v>
      </c>
      <c r="E25" s="51">
        <f>DAYS(C24,B24)+1</f>
        <v>265</v>
      </c>
      <c r="F25" s="53">
        <f>E25-MAINTANANCE!T6</f>
        <v>225</v>
      </c>
      <c r="G25" s="32">
        <f t="shared" ref="G25:G31" si="13">C25*F25</f>
        <v>1354050</v>
      </c>
      <c r="H25" s="32">
        <f>(1-'General data'!$B$4)*(1-'General data'!$B$5)*G25*'General data'!$B$7*('General data'!$B$9+'General data'!$B$10)</f>
        <v>3899.415312</v>
      </c>
      <c r="I25" s="32">
        <f>(1-'General data'!$B$5)*G25*'General data'!$B$8*('General data'!$B$10+'General data'!$B$11)</f>
        <v>0</v>
      </c>
      <c r="J25" s="32">
        <f>ROUNDDOWN(H25*(('General data'!$B$12*'General data'!$B$13)+'General data'!$B$15)*'General data'!$B$18,0)</f>
        <v>5480</v>
      </c>
      <c r="K25" s="32">
        <f>I25*(('General data'!$B$12*'General data'!$B$16)+'General data'!$B$17)*'General data'!$B$19</f>
        <v>0</v>
      </c>
      <c r="L25" s="54">
        <f>ROUNDDOWN((J25-K25)*'General data'!$B$20-'General data'!$B$21, 0)</f>
        <v>4932</v>
      </c>
      <c r="O25" s="53"/>
    </row>
    <row r="26" ht="15.75" customHeight="1">
      <c r="A26" s="58"/>
      <c r="B26" s="50" t="s">
        <v>125</v>
      </c>
      <c r="C26" s="51">
        <f t="shared" si="12"/>
        <v>6021</v>
      </c>
      <c r="D26" s="52">
        <v>45556.0</v>
      </c>
      <c r="E26" s="51">
        <f t="shared" ref="E26:E31" si="14">E25</f>
        <v>265</v>
      </c>
      <c r="F26" s="53">
        <f>E26-MAINTANANCE!T9</f>
        <v>233</v>
      </c>
      <c r="G26" s="32">
        <f t="shared" si="13"/>
        <v>1402893</v>
      </c>
      <c r="H26" s="32">
        <f>(1-'General data'!$B$4)*(1-'General data'!$B$5)*G26*'General data'!$B$7*('General data'!$B$9+'General data'!$B$10)</f>
        <v>4040.074182</v>
      </c>
      <c r="I26" s="32">
        <f>(1-'General data'!$B$5)*G26*'General data'!$B$8*('General data'!$B$10+'General data'!$B$11)</f>
        <v>0</v>
      </c>
      <c r="J26" s="32">
        <f>ROUNDDOWN(H26*(('General data'!$B$12*'General data'!$B$13)+'General data'!$B$15)*'General data'!$B$18,0)</f>
        <v>5678</v>
      </c>
      <c r="K26" s="32">
        <f>I26*(('General data'!$B$12*'General data'!$B$16)+'General data'!$B$17)*'General data'!$B$19</f>
        <v>0</v>
      </c>
      <c r="L26" s="54">
        <f>ROUNDDOWN((J26-K26)*'General data'!$B$20-'General data'!$B$21, 0)</f>
        <v>5110</v>
      </c>
      <c r="O26" s="53"/>
      <c r="V26" s="65"/>
    </row>
    <row r="27" ht="15.75" customHeight="1">
      <c r="A27" s="58"/>
      <c r="B27" s="50" t="s">
        <v>126</v>
      </c>
      <c r="C27" s="51">
        <f t="shared" si="12"/>
        <v>6028</v>
      </c>
      <c r="D27" s="52">
        <v>45556.0</v>
      </c>
      <c r="E27" s="51">
        <f t="shared" si="14"/>
        <v>265</v>
      </c>
      <c r="F27" s="53">
        <f>E27-MAINTANANCE!T12</f>
        <v>247</v>
      </c>
      <c r="G27" s="32">
        <f t="shared" si="13"/>
        <v>1488916</v>
      </c>
      <c r="H27" s="32">
        <f>(1-'General data'!$B$4)*(1-'General data'!$B$5)*G27*'General data'!$B$7*('General data'!$B$9+'General data'!$B$10)</f>
        <v>4287.804623</v>
      </c>
      <c r="I27" s="32">
        <f>(1-'General data'!$B$5)*G27*'General data'!$B$8*('General data'!$B$10+'General data'!$B$11)</f>
        <v>0</v>
      </c>
      <c r="J27" s="32">
        <f>ROUNDDOWN(H27*(('General data'!$B$12*'General data'!$B$13)+'General data'!$B$15)*'General data'!$B$18,0)</f>
        <v>6026</v>
      </c>
      <c r="K27" s="32">
        <f>I27*(('General data'!$B$12*'General data'!$B$16)+'General data'!$B$17)*'General data'!$B$19</f>
        <v>0</v>
      </c>
      <c r="L27" s="54">
        <f>ROUNDDOWN((J27-K27)*'General data'!$B$20-'General data'!$B$21, 0)</f>
        <v>5423</v>
      </c>
      <c r="O27" s="53"/>
    </row>
    <row r="28" ht="15.75" customHeight="1">
      <c r="A28" s="58"/>
      <c r="B28" s="50" t="s">
        <v>127</v>
      </c>
      <c r="C28" s="51">
        <f t="shared" si="12"/>
        <v>5110</v>
      </c>
      <c r="D28" s="52">
        <v>45618.0</v>
      </c>
      <c r="E28" s="51">
        <f t="shared" si="14"/>
        <v>265</v>
      </c>
      <c r="F28" s="53">
        <f>E28-MAINTANANCE!T15</f>
        <v>220</v>
      </c>
      <c r="G28" s="32">
        <f t="shared" si="13"/>
        <v>1124200</v>
      </c>
      <c r="H28" s="32">
        <f>(1-'General data'!$B$4)*(1-'General data'!$B$5)*G28*'General data'!$B$7*('General data'!$B$9+'General data'!$B$10)</f>
        <v>3237.489527</v>
      </c>
      <c r="I28" s="32">
        <f>(1-'General data'!$B$5)*G28*'General data'!$B$8*('General data'!$B$10+'General data'!$B$11)</f>
        <v>0</v>
      </c>
      <c r="J28" s="32">
        <f>ROUNDDOWN(H28*(('General data'!$B$12*'General data'!$B$13)+'General data'!$B$15)*'General data'!$B$18,0)</f>
        <v>4550</v>
      </c>
      <c r="K28" s="32">
        <f>I28*(('General data'!$B$12*'General data'!$B$16)+'General data'!$B$17)*'General data'!$B$19</f>
        <v>0</v>
      </c>
      <c r="L28" s="54">
        <f>ROUNDDOWN((J28-K28)*'General data'!$B$20-'General data'!$B$21, 0)</f>
        <v>4095</v>
      </c>
      <c r="O28" s="53"/>
      <c r="Q28" s="32"/>
    </row>
    <row r="29" ht="15.75" customHeight="1">
      <c r="A29" s="58"/>
      <c r="B29" s="50" t="s">
        <v>128</v>
      </c>
      <c r="C29" s="51">
        <f t="shared" si="12"/>
        <v>6029</v>
      </c>
      <c r="D29" s="52">
        <v>45556.0</v>
      </c>
      <c r="E29" s="51">
        <f t="shared" si="14"/>
        <v>265</v>
      </c>
      <c r="F29" s="53">
        <f>E29-MAINTANANCE!T18</f>
        <v>251</v>
      </c>
      <c r="G29" s="32">
        <f t="shared" si="13"/>
        <v>1513279</v>
      </c>
      <c r="H29" s="32">
        <f>(1-'General data'!$B$4)*(1-'General data'!$B$5)*G29*'General data'!$B$7*('General data'!$B$9+'General data'!$B$10)</f>
        <v>4357.965588</v>
      </c>
      <c r="I29" s="32">
        <f>(1-'General data'!$B$5)*G29*'General data'!$B$8*('General data'!$B$10+'General data'!$B$11)</f>
        <v>0</v>
      </c>
      <c r="J29" s="32">
        <f>ROUNDDOWN(H29*(('General data'!$B$12*'General data'!$B$13)+'General data'!$B$15)*'General data'!$B$18,0)</f>
        <v>6125</v>
      </c>
      <c r="K29" s="32">
        <f>I29*(('General data'!$B$12*'General data'!$B$16)+'General data'!$B$17)*'General data'!$B$19</f>
        <v>0</v>
      </c>
      <c r="L29" s="54">
        <f>ROUNDDOWN((J29-K29)*'General data'!$B$20-'General data'!$B$21, 0)</f>
        <v>5512</v>
      </c>
      <c r="O29" s="53"/>
      <c r="Q29" s="32"/>
    </row>
    <row r="30" ht="15.75" customHeight="1">
      <c r="A30" s="58"/>
      <c r="B30" s="50" t="s">
        <v>129</v>
      </c>
      <c r="C30" s="51">
        <f t="shared" si="12"/>
        <v>6797</v>
      </c>
      <c r="D30" s="52">
        <v>45900.0</v>
      </c>
      <c r="E30" s="51">
        <f t="shared" si="14"/>
        <v>265</v>
      </c>
      <c r="F30" s="53">
        <f>E30-MAINTANANCE!T22</f>
        <v>215</v>
      </c>
      <c r="G30" s="32">
        <f t="shared" si="13"/>
        <v>1461355</v>
      </c>
      <c r="H30" s="32">
        <f>(1-'General data'!$B$4)*(1-'General data'!$B$5)*G30*'General data'!$B$7*('General data'!$B$9+'General data'!$B$10)</f>
        <v>4208.434005</v>
      </c>
      <c r="I30" s="32">
        <f>(1-'General data'!$B$5)*G30*'General data'!$B$8*('General data'!$B$10+'General data'!$B$11)</f>
        <v>0</v>
      </c>
      <c r="J30" s="32">
        <f>ROUNDDOWN(H30*(('General data'!$B$12*'General data'!$B$13)+'General data'!$B$15)*'General data'!$B$18,0)</f>
        <v>5915</v>
      </c>
      <c r="K30" s="32">
        <f>I30*(('General data'!$B$12*'General data'!$B$16)+'General data'!$B$17)*'General data'!$B$19</f>
        <v>0</v>
      </c>
      <c r="L30" s="54">
        <f>ROUNDDOWN((J30-K30)*'General data'!$B$20-'General data'!$B$21, 0)</f>
        <v>5323</v>
      </c>
      <c r="O30" s="53"/>
      <c r="Q30" s="32"/>
    </row>
    <row r="31" ht="15.75" customHeight="1">
      <c r="A31" s="59"/>
      <c r="B31" s="60" t="s">
        <v>130</v>
      </c>
      <c r="C31" s="66">
        <f t="shared" si="12"/>
        <v>6090</v>
      </c>
      <c r="D31" s="52">
        <v>45900.0</v>
      </c>
      <c r="E31" s="51">
        <f t="shared" si="14"/>
        <v>265</v>
      </c>
      <c r="F31" s="61">
        <f>E31-MAINTANANCE!T25</f>
        <v>224</v>
      </c>
      <c r="G31" s="62">
        <f t="shared" si="13"/>
        <v>1364160</v>
      </c>
      <c r="H31" s="62">
        <f>(1-'General data'!$B$4)*(1-'General data'!$B$5)*G31*'General data'!$B$7*('General data'!$B$9+'General data'!$B$10)</f>
        <v>3928.530256</v>
      </c>
      <c r="I31" s="62">
        <f>(1-'General data'!$B$5)*G31*'General data'!$B$8*('General data'!$B$10+'General data'!$B$11)</f>
        <v>0</v>
      </c>
      <c r="J31" s="62">
        <f>ROUNDDOWN(H31*(('General data'!$B$12*'General data'!$B$13)+'General data'!$B$15)*'General data'!$B$18,0)</f>
        <v>5521</v>
      </c>
      <c r="K31" s="62">
        <f>I31*(('General data'!$B$12*'General data'!$B$16)+'General data'!$B$17)*'General data'!$B$19</f>
        <v>0</v>
      </c>
      <c r="L31" s="63">
        <f>ROUNDDOWN((J31-K31)*'General data'!$B$20-'General data'!$B$21, 0)</f>
        <v>4968</v>
      </c>
      <c r="O31" s="53"/>
      <c r="Q31" s="32"/>
      <c r="V31" s="67"/>
    </row>
    <row r="32" ht="15.75" customHeight="1">
      <c r="A32" s="50"/>
      <c r="B32" s="50"/>
      <c r="C32" s="51"/>
      <c r="D32" s="51"/>
      <c r="E32" s="51"/>
      <c r="F32" s="53"/>
      <c r="G32" s="32"/>
      <c r="H32" s="32"/>
      <c r="I32" s="32"/>
      <c r="J32" s="32"/>
      <c r="K32" s="32"/>
      <c r="L32" s="32"/>
      <c r="O32" s="53"/>
      <c r="Q32" s="32"/>
      <c r="V32" s="32"/>
    </row>
    <row r="33" ht="12.75" customHeight="1">
      <c r="C33" s="68"/>
      <c r="D33" s="68"/>
      <c r="G33" s="32"/>
      <c r="N33" s="50"/>
      <c r="Q33" s="32"/>
    </row>
    <row r="34" ht="15.75" customHeight="1">
      <c r="A34" s="68" t="s">
        <v>131</v>
      </c>
      <c r="B34" s="68" t="s">
        <v>111</v>
      </c>
      <c r="C34" s="68" t="s">
        <v>132</v>
      </c>
      <c r="D34" s="68"/>
      <c r="F34" s="68" t="s">
        <v>111</v>
      </c>
      <c r="G34" s="68" t="s">
        <v>133</v>
      </c>
      <c r="H34" s="68" t="s">
        <v>134</v>
      </c>
      <c r="I34" s="68" t="s">
        <v>135</v>
      </c>
      <c r="J34" s="68" t="s">
        <v>136</v>
      </c>
      <c r="Q34" s="32"/>
    </row>
    <row r="35" ht="15.75" customHeight="1">
      <c r="A35" s="69"/>
      <c r="B35" s="70"/>
      <c r="C35" s="71"/>
      <c r="G35" s="71"/>
      <c r="H35" s="72"/>
    </row>
    <row r="36" ht="15.75" customHeight="1">
      <c r="A36" s="73" t="s">
        <v>137</v>
      </c>
      <c r="B36" s="74" t="s">
        <v>124</v>
      </c>
      <c r="C36" s="75">
        <v>3021.0</v>
      </c>
      <c r="F36" s="74" t="s">
        <v>124</v>
      </c>
      <c r="G36" s="76">
        <f t="shared" ref="G36:G42" si="15">F16+F25</f>
        <v>316</v>
      </c>
      <c r="H36" s="77">
        <f t="shared" ref="H36:H42" si="16">G36/(E16+E25)</f>
        <v>0.8144329897</v>
      </c>
      <c r="I36" s="77">
        <f t="shared" ref="I36:I42" si="17">1-G36/(E16+E25)</f>
        <v>0.1855670103</v>
      </c>
      <c r="J36" s="32">
        <f t="shared" ref="J36:J42" si="18">G16+G25</f>
        <v>1901688</v>
      </c>
    </row>
    <row r="37" ht="15.75" customHeight="1">
      <c r="A37" s="78" t="s">
        <v>138</v>
      </c>
      <c r="B37" s="79" t="s">
        <v>124</v>
      </c>
      <c r="C37" s="80">
        <v>2997.0</v>
      </c>
      <c r="F37" s="74" t="s">
        <v>125</v>
      </c>
      <c r="G37" s="76">
        <f t="shared" si="15"/>
        <v>336</v>
      </c>
      <c r="H37" s="77">
        <f t="shared" si="16"/>
        <v>0.8659793814</v>
      </c>
      <c r="I37" s="77">
        <f t="shared" si="17"/>
        <v>0.1340206186</v>
      </c>
      <c r="J37" s="32">
        <f t="shared" si="18"/>
        <v>2023056</v>
      </c>
    </row>
    <row r="38" ht="15.75" customHeight="1">
      <c r="A38" s="69"/>
      <c r="B38" s="70"/>
      <c r="C38" s="71"/>
      <c r="F38" s="74" t="s">
        <v>126</v>
      </c>
      <c r="G38" s="76">
        <f t="shared" si="15"/>
        <v>346</v>
      </c>
      <c r="H38" s="77">
        <f t="shared" si="16"/>
        <v>0.8917525773</v>
      </c>
      <c r="I38" s="77">
        <f t="shared" si="17"/>
        <v>0.1082474227</v>
      </c>
      <c r="J38" s="32">
        <f t="shared" si="18"/>
        <v>2085688</v>
      </c>
    </row>
    <row r="39" ht="15.75" customHeight="1">
      <c r="A39" s="73" t="s">
        <v>139</v>
      </c>
      <c r="B39" s="74" t="s">
        <v>125</v>
      </c>
      <c r="C39" s="75">
        <v>2992.0</v>
      </c>
      <c r="F39" s="74" t="s">
        <v>127</v>
      </c>
      <c r="G39" s="76">
        <f t="shared" si="15"/>
        <v>317</v>
      </c>
      <c r="H39" s="77">
        <f t="shared" si="16"/>
        <v>0.8170103093</v>
      </c>
      <c r="I39" s="77">
        <f t="shared" si="17"/>
        <v>0.1829896907</v>
      </c>
      <c r="J39" s="32">
        <f t="shared" si="18"/>
        <v>1619870</v>
      </c>
    </row>
    <row r="40" ht="15.75" customHeight="1">
      <c r="A40" s="78" t="s">
        <v>140</v>
      </c>
      <c r="B40" s="79" t="s">
        <v>125</v>
      </c>
      <c r="C40" s="80">
        <v>3029.0</v>
      </c>
      <c r="F40" s="74" t="s">
        <v>128</v>
      </c>
      <c r="G40" s="76">
        <f t="shared" si="15"/>
        <v>352</v>
      </c>
      <c r="H40" s="77">
        <f t="shared" si="16"/>
        <v>0.9072164948</v>
      </c>
      <c r="I40" s="77">
        <f t="shared" si="17"/>
        <v>0.09278350515</v>
      </c>
      <c r="J40" s="32">
        <f t="shared" si="18"/>
        <v>2122208</v>
      </c>
    </row>
    <row r="41" ht="15.75" customHeight="1">
      <c r="A41" s="69"/>
      <c r="B41" s="70"/>
      <c r="C41" s="71"/>
      <c r="F41" s="74" t="s">
        <v>129</v>
      </c>
      <c r="G41" s="76">
        <f t="shared" si="15"/>
        <v>296</v>
      </c>
      <c r="H41" s="77">
        <f t="shared" si="16"/>
        <v>0.7628865979</v>
      </c>
      <c r="I41" s="77">
        <f t="shared" si="17"/>
        <v>0.2371134021</v>
      </c>
      <c r="J41" s="32">
        <f t="shared" si="18"/>
        <v>2011912</v>
      </c>
    </row>
    <row r="42" ht="15.75" customHeight="1">
      <c r="A42" s="73" t="s">
        <v>141</v>
      </c>
      <c r="B42" s="74" t="s">
        <v>126</v>
      </c>
      <c r="C42" s="75">
        <v>2994.0</v>
      </c>
      <c r="F42" s="74" t="s">
        <v>130</v>
      </c>
      <c r="G42" s="76">
        <f t="shared" si="15"/>
        <v>315</v>
      </c>
      <c r="H42" s="77">
        <f t="shared" si="16"/>
        <v>0.8118556701</v>
      </c>
      <c r="I42" s="77">
        <f t="shared" si="17"/>
        <v>0.1881443299</v>
      </c>
      <c r="J42" s="32">
        <f t="shared" si="18"/>
        <v>1918350</v>
      </c>
    </row>
    <row r="43" ht="15.75" customHeight="1">
      <c r="A43" s="78" t="s">
        <v>142</v>
      </c>
      <c r="B43" s="79" t="s">
        <v>126</v>
      </c>
      <c r="C43" s="80">
        <v>3034.0</v>
      </c>
      <c r="F43" s="81"/>
    </row>
    <row r="44" ht="15.75" customHeight="1">
      <c r="A44" s="69"/>
      <c r="B44" s="70"/>
      <c r="C44" s="71"/>
    </row>
    <row r="45" ht="15.75" customHeight="1">
      <c r="A45" s="73" t="s">
        <v>143</v>
      </c>
      <c r="B45" s="74" t="s">
        <v>127</v>
      </c>
      <c r="C45" s="75">
        <v>2086.0</v>
      </c>
    </row>
    <row r="46" ht="15.75" customHeight="1">
      <c r="A46" s="78" t="s">
        <v>144</v>
      </c>
      <c r="B46" s="79" t="s">
        <v>127</v>
      </c>
      <c r="C46" s="80">
        <v>3024.0</v>
      </c>
    </row>
    <row r="47" ht="15.75" customHeight="1">
      <c r="A47" s="69"/>
      <c r="B47" s="70"/>
      <c r="C47" s="71"/>
    </row>
    <row r="48" ht="15.75" customHeight="1">
      <c r="A48" s="73" t="s">
        <v>145</v>
      </c>
      <c r="B48" s="74" t="s">
        <v>128</v>
      </c>
      <c r="C48" s="75">
        <v>3022.0</v>
      </c>
    </row>
    <row r="49" ht="15.75" customHeight="1">
      <c r="A49" s="78" t="s">
        <v>146</v>
      </c>
      <c r="B49" s="79" t="s">
        <v>128</v>
      </c>
      <c r="C49" s="80">
        <v>3007.0</v>
      </c>
    </row>
    <row r="50" ht="15.75" customHeight="1">
      <c r="A50" s="69"/>
      <c r="B50" s="70"/>
      <c r="C50" s="71"/>
    </row>
    <row r="51" ht="15.75" customHeight="1">
      <c r="A51" s="73" t="s">
        <v>147</v>
      </c>
      <c r="B51" s="74" t="s">
        <v>129</v>
      </c>
      <c r="C51" s="75">
        <v>2363.0</v>
      </c>
    </row>
    <row r="52" ht="15.75" customHeight="1">
      <c r="A52" s="82" t="s">
        <v>148</v>
      </c>
      <c r="B52" s="71" t="s">
        <v>129</v>
      </c>
      <c r="C52" s="83">
        <v>2261.0</v>
      </c>
    </row>
    <row r="53" ht="15.75" customHeight="1">
      <c r="A53" s="78" t="s">
        <v>149</v>
      </c>
      <c r="B53" s="79" t="s">
        <v>129</v>
      </c>
      <c r="C53" s="80">
        <v>2173.0</v>
      </c>
    </row>
    <row r="54" ht="15.75" customHeight="1">
      <c r="A54" s="69"/>
      <c r="B54" s="70"/>
      <c r="C54" s="71"/>
    </row>
    <row r="55" ht="15.75" customHeight="1">
      <c r="A55" s="73" t="s">
        <v>150</v>
      </c>
      <c r="B55" s="74" t="s">
        <v>130</v>
      </c>
      <c r="C55" s="75">
        <v>3106.0</v>
      </c>
    </row>
    <row r="56" ht="21.75" customHeight="1">
      <c r="A56" s="78" t="s">
        <v>151</v>
      </c>
      <c r="B56" s="79" t="s">
        <v>130</v>
      </c>
      <c r="C56" s="80">
        <v>2984.0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4:A15"/>
    <mergeCell ref="P14:Q14"/>
    <mergeCell ref="R14:S14"/>
    <mergeCell ref="T14:U14"/>
    <mergeCell ref="A16:A22"/>
    <mergeCell ref="A25:A3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0"/>
    <col customWidth="1" min="2" max="2" width="29.29"/>
    <col customWidth="1" min="3" max="3" width="12.14"/>
    <col customWidth="1" min="4" max="4" width="11.86"/>
    <col customWidth="1" min="5" max="7" width="10.71"/>
    <col customWidth="1" min="8" max="8" width="15.14"/>
    <col customWidth="1" min="9" max="26" width="10.71"/>
  </cols>
  <sheetData>
    <row r="1">
      <c r="C1" s="71"/>
      <c r="G1" s="71">
        <v>2024.0</v>
      </c>
    </row>
    <row r="2">
      <c r="A2" s="68" t="s">
        <v>131</v>
      </c>
      <c r="B2" s="68" t="s">
        <v>111</v>
      </c>
      <c r="C2" s="84" t="s">
        <v>152</v>
      </c>
      <c r="D2" s="84" t="s">
        <v>153</v>
      </c>
      <c r="E2" s="84" t="s">
        <v>154</v>
      </c>
      <c r="F2" s="84" t="s">
        <v>155</v>
      </c>
      <c r="G2" s="84" t="s">
        <v>156</v>
      </c>
      <c r="H2" s="84" t="s">
        <v>157</v>
      </c>
      <c r="J2" s="84" t="s">
        <v>158</v>
      </c>
      <c r="K2" s="84" t="s">
        <v>159</v>
      </c>
      <c r="L2" s="84" t="s">
        <v>160</v>
      </c>
      <c r="M2" s="84" t="s">
        <v>161</v>
      </c>
      <c r="N2" s="84" t="s">
        <v>162</v>
      </c>
      <c r="O2" s="84" t="s">
        <v>163</v>
      </c>
      <c r="P2" s="84" t="s">
        <v>164</v>
      </c>
      <c r="Q2" s="84" t="s">
        <v>165</v>
      </c>
      <c r="R2" s="84" t="s">
        <v>152</v>
      </c>
      <c r="S2" s="84" t="s">
        <v>156</v>
      </c>
      <c r="T2" s="84" t="s">
        <v>157</v>
      </c>
    </row>
    <row r="3">
      <c r="A3" s="69"/>
      <c r="B3" s="70"/>
    </row>
    <row r="4">
      <c r="A4" s="73" t="s">
        <v>137</v>
      </c>
      <c r="B4" s="74" t="s">
        <v>124</v>
      </c>
      <c r="C4" s="84">
        <v>5.0</v>
      </c>
      <c r="D4" s="84">
        <v>2.0</v>
      </c>
      <c r="E4" s="84">
        <v>2.0</v>
      </c>
      <c r="F4" s="84">
        <v>1.0</v>
      </c>
      <c r="G4" s="84">
        <v>10.0</v>
      </c>
      <c r="J4" s="84">
        <v>1.0</v>
      </c>
      <c r="K4" s="84">
        <v>2.0</v>
      </c>
      <c r="L4" s="84">
        <v>0.0</v>
      </c>
      <c r="M4" s="84">
        <v>3.0</v>
      </c>
      <c r="N4" s="84">
        <v>5.0</v>
      </c>
      <c r="O4" s="84">
        <v>2.0</v>
      </c>
      <c r="P4" s="84">
        <v>3.0</v>
      </c>
      <c r="Q4" s="84">
        <v>3.0</v>
      </c>
      <c r="R4" s="84">
        <v>0.0</v>
      </c>
      <c r="S4" s="84">
        <v>19.0</v>
      </c>
    </row>
    <row r="5">
      <c r="A5" s="78" t="s">
        <v>138</v>
      </c>
      <c r="B5" s="79" t="s">
        <v>124</v>
      </c>
      <c r="C5" s="84">
        <v>7.0</v>
      </c>
      <c r="D5" s="84">
        <v>3.0</v>
      </c>
      <c r="E5" s="84">
        <v>5.0</v>
      </c>
      <c r="F5" s="84">
        <v>7.0</v>
      </c>
      <c r="G5" s="84">
        <v>22.0</v>
      </c>
      <c r="J5" s="84">
        <v>0.0</v>
      </c>
      <c r="K5" s="84">
        <v>3.0</v>
      </c>
      <c r="L5" s="84">
        <v>1.0</v>
      </c>
      <c r="M5" s="84">
        <v>5.0</v>
      </c>
      <c r="N5" s="84">
        <v>2.0</v>
      </c>
      <c r="O5" s="84">
        <v>3.0</v>
      </c>
      <c r="P5" s="84">
        <v>0.0</v>
      </c>
      <c r="Q5" s="84">
        <v>4.0</v>
      </c>
      <c r="R5" s="84">
        <v>3.0</v>
      </c>
      <c r="S5" s="84">
        <v>21.0</v>
      </c>
    </row>
    <row r="6">
      <c r="A6" s="69"/>
      <c r="B6" s="70"/>
      <c r="H6" s="84">
        <f>G4+G5</f>
        <v>32</v>
      </c>
      <c r="T6" s="84">
        <f>S4+S5</f>
        <v>40</v>
      </c>
    </row>
    <row r="7">
      <c r="A7" s="73" t="s">
        <v>139</v>
      </c>
      <c r="B7" s="74" t="s">
        <v>125</v>
      </c>
      <c r="C7" s="84">
        <v>4.0</v>
      </c>
      <c r="D7" s="84">
        <v>3.0</v>
      </c>
      <c r="E7" s="84">
        <v>1.0</v>
      </c>
      <c r="F7" s="84">
        <v>1.0</v>
      </c>
      <c r="G7" s="84">
        <v>9.0</v>
      </c>
      <c r="J7" s="84">
        <v>0.0</v>
      </c>
      <c r="K7" s="84">
        <v>1.0</v>
      </c>
      <c r="L7" s="84">
        <v>0.0</v>
      </c>
      <c r="M7" s="84">
        <v>4.0</v>
      </c>
      <c r="N7" s="84">
        <v>3.0</v>
      </c>
      <c r="O7" s="84">
        <v>1.0</v>
      </c>
      <c r="P7" s="84">
        <v>0.0</v>
      </c>
      <c r="Q7" s="84">
        <v>1.0</v>
      </c>
      <c r="R7" s="84">
        <v>2.0</v>
      </c>
      <c r="S7" s="84">
        <v>12.0</v>
      </c>
    </row>
    <row r="8">
      <c r="A8" s="78" t="s">
        <v>140</v>
      </c>
      <c r="B8" s="79" t="s">
        <v>125</v>
      </c>
      <c r="C8" s="84">
        <v>6.0</v>
      </c>
      <c r="D8" s="84">
        <v>2.0</v>
      </c>
      <c r="E8" s="84">
        <v>1.0</v>
      </c>
      <c r="F8" s="84">
        <v>2.0</v>
      </c>
      <c r="G8" s="84">
        <v>11.0</v>
      </c>
      <c r="J8" s="84">
        <v>1.0</v>
      </c>
      <c r="K8" s="84">
        <v>1.0</v>
      </c>
      <c r="L8" s="84">
        <v>0.0</v>
      </c>
      <c r="M8" s="84">
        <v>2.0</v>
      </c>
      <c r="N8" s="84">
        <v>2.0</v>
      </c>
      <c r="O8" s="84">
        <v>1.0</v>
      </c>
      <c r="P8" s="84">
        <v>3.0</v>
      </c>
      <c r="Q8" s="84">
        <v>5.0</v>
      </c>
      <c r="R8" s="84">
        <v>4.0</v>
      </c>
      <c r="S8" s="84">
        <v>19.0</v>
      </c>
    </row>
    <row r="9">
      <c r="A9" s="69"/>
      <c r="B9" s="70"/>
      <c r="H9" s="84">
        <f>G7+G8</f>
        <v>20</v>
      </c>
      <c r="T9" s="30">
        <v>32.0</v>
      </c>
    </row>
    <row r="10">
      <c r="A10" s="73" t="s">
        <v>141</v>
      </c>
      <c r="B10" s="74" t="s">
        <v>126</v>
      </c>
      <c r="C10" s="84">
        <v>5.0</v>
      </c>
      <c r="D10" s="84">
        <v>3.0</v>
      </c>
      <c r="E10" s="84">
        <v>1.0</v>
      </c>
      <c r="F10" s="84">
        <v>1.0</v>
      </c>
      <c r="G10" s="84">
        <v>10.0</v>
      </c>
      <c r="J10" s="84">
        <v>0.0</v>
      </c>
      <c r="K10" s="84">
        <v>1.0</v>
      </c>
      <c r="L10" s="84">
        <v>0.0</v>
      </c>
      <c r="M10" s="84">
        <v>2.0</v>
      </c>
      <c r="N10" s="84">
        <v>1.0</v>
      </c>
      <c r="O10" s="84">
        <v>1.0</v>
      </c>
      <c r="P10" s="84">
        <v>0.0</v>
      </c>
      <c r="Q10" s="84">
        <v>1.0</v>
      </c>
      <c r="R10" s="84">
        <v>3.0</v>
      </c>
      <c r="S10" s="84">
        <v>9.0</v>
      </c>
    </row>
    <row r="11">
      <c r="A11" s="78" t="s">
        <v>142</v>
      </c>
      <c r="B11" s="79" t="s">
        <v>126</v>
      </c>
      <c r="C11" s="84">
        <v>5.0</v>
      </c>
      <c r="D11" s="84">
        <v>3.0</v>
      </c>
      <c r="E11" s="84">
        <v>1.0</v>
      </c>
      <c r="F11" s="84">
        <v>5.0</v>
      </c>
      <c r="G11" s="84">
        <v>14.0</v>
      </c>
      <c r="J11" s="84">
        <v>0.0</v>
      </c>
      <c r="K11" s="84">
        <v>1.0</v>
      </c>
      <c r="L11" s="84">
        <v>0.0</v>
      </c>
      <c r="M11" s="84">
        <v>2.0</v>
      </c>
      <c r="N11" s="84">
        <v>1.0</v>
      </c>
      <c r="O11" s="84">
        <v>1.0</v>
      </c>
      <c r="P11" s="84">
        <v>0.0</v>
      </c>
      <c r="Q11" s="84">
        <v>1.0</v>
      </c>
      <c r="R11" s="84">
        <v>3.0</v>
      </c>
      <c r="S11" s="84">
        <v>9.0</v>
      </c>
    </row>
    <row r="12">
      <c r="A12" s="69"/>
      <c r="B12" s="70"/>
      <c r="H12" s="84">
        <f>G10+G11</f>
        <v>24</v>
      </c>
      <c r="T12" s="84">
        <f>S10+S11</f>
        <v>18</v>
      </c>
    </row>
    <row r="13">
      <c r="A13" s="73" t="s">
        <v>143</v>
      </c>
      <c r="B13" s="74" t="s">
        <v>127</v>
      </c>
      <c r="C13" s="84">
        <v>6.0</v>
      </c>
      <c r="D13" s="84">
        <v>6.0</v>
      </c>
      <c r="E13" s="84">
        <v>2.0</v>
      </c>
      <c r="F13" s="84">
        <v>2.0</v>
      </c>
      <c r="G13" s="84">
        <v>16.0</v>
      </c>
      <c r="J13" s="84">
        <v>0.0</v>
      </c>
      <c r="K13" s="84">
        <v>1.0</v>
      </c>
      <c r="L13" s="84">
        <v>0.0</v>
      </c>
      <c r="M13" s="84">
        <v>2.0</v>
      </c>
      <c r="N13" s="84">
        <v>4.0</v>
      </c>
      <c r="O13" s="84">
        <v>1.0</v>
      </c>
      <c r="P13" s="84">
        <v>3.0</v>
      </c>
      <c r="Q13" s="84">
        <v>3.0</v>
      </c>
      <c r="R13" s="84">
        <v>4.0</v>
      </c>
      <c r="S13" s="84">
        <v>18.0</v>
      </c>
    </row>
    <row r="14">
      <c r="A14" s="78" t="s">
        <v>144</v>
      </c>
      <c r="B14" s="79" t="s">
        <v>127</v>
      </c>
      <c r="C14" s="84">
        <v>5.0</v>
      </c>
      <c r="D14" s="84">
        <v>2.0</v>
      </c>
      <c r="E14" s="84">
        <v>2.0</v>
      </c>
      <c r="F14" s="84">
        <v>1.0</v>
      </c>
      <c r="G14" s="84">
        <v>10.0</v>
      </c>
      <c r="J14" s="84">
        <v>0.0</v>
      </c>
      <c r="K14" s="84">
        <v>2.0</v>
      </c>
      <c r="L14" s="84">
        <v>0.0</v>
      </c>
      <c r="M14" s="84">
        <v>9.0</v>
      </c>
      <c r="N14" s="84">
        <v>4.0</v>
      </c>
      <c r="O14" s="84">
        <v>2.0</v>
      </c>
      <c r="P14" s="84">
        <v>7.0</v>
      </c>
      <c r="Q14" s="84">
        <v>3.0</v>
      </c>
      <c r="R14" s="84">
        <v>0.0</v>
      </c>
      <c r="S14" s="84">
        <v>27.0</v>
      </c>
    </row>
    <row r="15">
      <c r="A15" s="69"/>
      <c r="B15" s="70"/>
      <c r="H15" s="84">
        <f>G13+G14</f>
        <v>26</v>
      </c>
      <c r="T15" s="84">
        <f>S13+S14</f>
        <v>45</v>
      </c>
    </row>
    <row r="16">
      <c r="A16" s="73" t="s">
        <v>145</v>
      </c>
      <c r="B16" s="74" t="s">
        <v>128</v>
      </c>
      <c r="C16" s="84">
        <v>4.0</v>
      </c>
      <c r="D16" s="84">
        <v>4.0</v>
      </c>
      <c r="E16" s="84">
        <v>1.0</v>
      </c>
      <c r="F16" s="84">
        <v>3.0</v>
      </c>
      <c r="G16" s="84">
        <v>12.0</v>
      </c>
      <c r="J16" s="84">
        <v>0.0</v>
      </c>
      <c r="K16" s="84">
        <v>1.0</v>
      </c>
      <c r="L16" s="84">
        <v>0.0</v>
      </c>
      <c r="M16" s="84">
        <v>1.0</v>
      </c>
      <c r="N16" s="84">
        <v>1.0</v>
      </c>
      <c r="O16" s="84">
        <v>1.0</v>
      </c>
      <c r="P16" s="84">
        <v>1.0</v>
      </c>
      <c r="Q16" s="84">
        <v>1.0</v>
      </c>
      <c r="R16" s="84">
        <v>0.0</v>
      </c>
      <c r="S16" s="84">
        <v>6.0</v>
      </c>
    </row>
    <row r="17">
      <c r="A17" s="78" t="s">
        <v>146</v>
      </c>
      <c r="B17" s="79" t="s">
        <v>128</v>
      </c>
      <c r="C17" s="84">
        <v>4.0</v>
      </c>
      <c r="D17" s="84">
        <v>4.0</v>
      </c>
      <c r="E17" s="84">
        <v>1.0</v>
      </c>
      <c r="F17" s="84">
        <v>1.0</v>
      </c>
      <c r="G17" s="84">
        <v>10.0</v>
      </c>
      <c r="J17" s="84">
        <v>0.0</v>
      </c>
      <c r="K17" s="84">
        <v>1.0</v>
      </c>
      <c r="L17" s="84">
        <v>0.0</v>
      </c>
      <c r="M17" s="84">
        <v>2.0</v>
      </c>
      <c r="N17" s="84">
        <v>2.0</v>
      </c>
      <c r="O17" s="84">
        <v>1.0</v>
      </c>
      <c r="P17" s="84">
        <v>0.0</v>
      </c>
      <c r="Q17" s="84">
        <v>1.0</v>
      </c>
      <c r="R17" s="84">
        <v>1.0</v>
      </c>
      <c r="S17" s="84">
        <v>8.0</v>
      </c>
    </row>
    <row r="18">
      <c r="A18" s="69"/>
      <c r="B18" s="70"/>
      <c r="H18" s="84">
        <f>G16+G17</f>
        <v>22</v>
      </c>
      <c r="T18" s="84">
        <f>S16+S17</f>
        <v>14</v>
      </c>
    </row>
    <row r="19">
      <c r="A19" s="73" t="s">
        <v>147</v>
      </c>
      <c r="B19" s="74" t="s">
        <v>129</v>
      </c>
      <c r="C19" s="84">
        <v>5.0</v>
      </c>
      <c r="D19" s="84">
        <v>2.0</v>
      </c>
      <c r="E19" s="84">
        <v>2.0</v>
      </c>
      <c r="F19" s="84">
        <v>1.0</v>
      </c>
      <c r="G19" s="84">
        <v>10.0</v>
      </c>
      <c r="J19" s="84">
        <v>1.0</v>
      </c>
      <c r="K19" s="84">
        <v>2.0</v>
      </c>
      <c r="L19" s="84">
        <v>0.0</v>
      </c>
      <c r="M19" s="84">
        <v>3.0</v>
      </c>
      <c r="N19" s="84">
        <v>0.0</v>
      </c>
      <c r="O19" s="84">
        <v>3.0</v>
      </c>
      <c r="P19" s="84">
        <v>1.0</v>
      </c>
      <c r="Q19" s="84">
        <v>4.0</v>
      </c>
      <c r="R19" s="84">
        <v>0.0</v>
      </c>
      <c r="S19" s="84">
        <v>14.0</v>
      </c>
    </row>
    <row r="20">
      <c r="A20" s="82" t="s">
        <v>148</v>
      </c>
      <c r="B20" s="71" t="s">
        <v>129</v>
      </c>
      <c r="C20" s="84">
        <v>6.0</v>
      </c>
      <c r="D20" s="84">
        <v>3.0</v>
      </c>
      <c r="E20" s="84">
        <v>2.0</v>
      </c>
      <c r="F20" s="84">
        <v>1.0</v>
      </c>
      <c r="G20" s="84">
        <v>12.0</v>
      </c>
      <c r="J20" s="84">
        <v>1.0</v>
      </c>
      <c r="K20" s="84">
        <v>2.0</v>
      </c>
      <c r="L20" s="84">
        <v>0.0</v>
      </c>
      <c r="M20" s="84">
        <v>3.0</v>
      </c>
      <c r="N20" s="84">
        <v>0.0</v>
      </c>
      <c r="O20" s="84">
        <v>4.0</v>
      </c>
      <c r="P20" s="84">
        <v>1.0</v>
      </c>
      <c r="Q20" s="84">
        <v>4.0</v>
      </c>
      <c r="R20" s="84">
        <v>0.0</v>
      </c>
      <c r="S20" s="84">
        <v>15.0</v>
      </c>
    </row>
    <row r="21" ht="15.75" customHeight="1">
      <c r="A21" s="78" t="s">
        <v>149</v>
      </c>
      <c r="B21" s="79" t="s">
        <v>129</v>
      </c>
      <c r="C21" s="84">
        <v>7.0</v>
      </c>
      <c r="D21" s="84">
        <v>3.0</v>
      </c>
      <c r="E21" s="84">
        <v>6.0</v>
      </c>
      <c r="F21" s="84">
        <v>4.0</v>
      </c>
      <c r="G21" s="84">
        <v>20.0</v>
      </c>
      <c r="J21" s="84">
        <v>0.0</v>
      </c>
      <c r="K21" s="84">
        <v>3.0</v>
      </c>
      <c r="L21" s="84">
        <v>1.0</v>
      </c>
      <c r="M21" s="84">
        <v>5.0</v>
      </c>
      <c r="N21" s="84">
        <v>2.0</v>
      </c>
      <c r="O21" s="84">
        <v>3.0</v>
      </c>
      <c r="P21" s="84">
        <v>0.0</v>
      </c>
      <c r="Q21" s="84">
        <v>4.0</v>
      </c>
      <c r="R21" s="84">
        <v>3.0</v>
      </c>
      <c r="S21" s="84">
        <v>21.0</v>
      </c>
    </row>
    <row r="22" ht="15.75" customHeight="1">
      <c r="A22" s="69"/>
      <c r="B22" s="70"/>
      <c r="H22" s="84">
        <f>G20+G21+G19</f>
        <v>42</v>
      </c>
      <c r="T22" s="84">
        <f>S19+S20+S21</f>
        <v>50</v>
      </c>
    </row>
    <row r="23" ht="15.75" customHeight="1">
      <c r="A23" s="73" t="s">
        <v>150</v>
      </c>
      <c r="B23" s="74" t="s">
        <v>130</v>
      </c>
      <c r="C23" s="84">
        <v>7.0</v>
      </c>
      <c r="D23" s="84">
        <v>3.0</v>
      </c>
      <c r="E23" s="84">
        <v>4.0</v>
      </c>
      <c r="F23" s="84">
        <v>4.0</v>
      </c>
      <c r="G23" s="84">
        <v>18.0</v>
      </c>
      <c r="J23" s="84">
        <v>0.0</v>
      </c>
      <c r="K23" s="84">
        <v>3.0</v>
      </c>
      <c r="L23" s="84">
        <v>1.0</v>
      </c>
      <c r="M23" s="84">
        <v>5.0</v>
      </c>
      <c r="N23" s="84">
        <v>0.0</v>
      </c>
      <c r="O23" s="84">
        <v>5.0</v>
      </c>
      <c r="P23" s="84">
        <v>2.0</v>
      </c>
      <c r="Q23" s="84">
        <v>4.0</v>
      </c>
      <c r="R23" s="84">
        <v>2.0</v>
      </c>
      <c r="S23" s="84">
        <v>22.0</v>
      </c>
    </row>
    <row r="24" ht="15.75" customHeight="1">
      <c r="A24" s="78" t="s">
        <v>151</v>
      </c>
      <c r="B24" s="79" t="s">
        <v>130</v>
      </c>
      <c r="C24" s="84">
        <v>7.0</v>
      </c>
      <c r="D24" s="84">
        <v>3.0</v>
      </c>
      <c r="E24" s="84">
        <v>4.0</v>
      </c>
      <c r="F24" s="84">
        <v>4.0</v>
      </c>
      <c r="G24" s="84">
        <v>18.0</v>
      </c>
      <c r="J24" s="84">
        <v>0.0</v>
      </c>
      <c r="K24" s="84">
        <v>5.0</v>
      </c>
      <c r="L24" s="84">
        <v>1.0</v>
      </c>
      <c r="M24" s="84">
        <v>5.0</v>
      </c>
      <c r="N24" s="84">
        <v>0.0</v>
      </c>
      <c r="O24" s="84">
        <v>3.0</v>
      </c>
      <c r="P24" s="84">
        <v>0.0</v>
      </c>
      <c r="Q24" s="84">
        <v>4.0</v>
      </c>
      <c r="R24" s="84">
        <v>1.0</v>
      </c>
      <c r="S24" s="84">
        <v>19.0</v>
      </c>
    </row>
    <row r="25" ht="15.75" customHeight="1">
      <c r="H25" s="30">
        <v>32.0</v>
      </c>
      <c r="T25" s="84">
        <f>S23+S24</f>
        <v>41</v>
      </c>
    </row>
    <row r="26" ht="15.75" customHeight="1">
      <c r="G26" s="84" t="s">
        <v>156</v>
      </c>
      <c r="H26" s="84">
        <f>SUM(H6:H25)</f>
        <v>198</v>
      </c>
      <c r="S26" s="84" t="s">
        <v>156</v>
      </c>
      <c r="T26" s="84">
        <f>SUM(T6:T25)</f>
        <v>240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1:F1"/>
    <mergeCell ref="G1:Q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86"/>
    <col customWidth="1" min="2" max="2" width="13.71"/>
    <col customWidth="1" min="3" max="3" width="12.14"/>
    <col customWidth="1" min="4" max="4" width="11.29"/>
    <col customWidth="1" min="5" max="5" width="17.0"/>
    <col customWidth="1" min="6" max="6" width="5.86"/>
    <col customWidth="1" min="7" max="7" width="24.0"/>
    <col customWidth="1" min="8" max="8" width="8.86"/>
    <col customWidth="1" min="9" max="9" width="11.86"/>
    <col customWidth="1" min="10" max="10" width="14.43"/>
    <col customWidth="1" min="11" max="11" width="12.0"/>
    <col customWidth="1" min="12" max="12" width="10.43"/>
    <col customWidth="1" min="13" max="13" width="16.0"/>
    <col customWidth="1" min="14" max="14" width="65.86"/>
    <col customWidth="1" min="15" max="26" width="8.86"/>
  </cols>
  <sheetData>
    <row r="5">
      <c r="B5" s="85" t="s">
        <v>166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</row>
    <row r="6">
      <c r="C6" s="71"/>
    </row>
    <row r="8" ht="45.75" customHeight="1">
      <c r="B8" s="41" t="s">
        <v>117</v>
      </c>
      <c r="C8" s="42" t="s">
        <v>118</v>
      </c>
      <c r="D8" s="43"/>
      <c r="E8" s="42" t="s">
        <v>119</v>
      </c>
      <c r="F8" s="88"/>
      <c r="G8" s="43"/>
      <c r="H8" s="42" t="s">
        <v>120</v>
      </c>
      <c r="I8" s="43"/>
      <c r="J8" s="89" t="s">
        <v>120</v>
      </c>
      <c r="K8" s="90" t="s">
        <v>167</v>
      </c>
      <c r="L8" s="91"/>
      <c r="M8" s="92"/>
      <c r="N8" s="93" t="s">
        <v>168</v>
      </c>
      <c r="O8" s="94" t="s">
        <v>169</v>
      </c>
    </row>
    <row r="9">
      <c r="B9" s="4"/>
      <c r="C9" s="47">
        <v>2023.0</v>
      </c>
      <c r="D9" s="47">
        <v>2024.0</v>
      </c>
      <c r="E9" s="47">
        <v>2023.0</v>
      </c>
      <c r="F9" s="47">
        <v>2024.0</v>
      </c>
      <c r="G9" s="47" t="s">
        <v>156</v>
      </c>
      <c r="H9" s="47">
        <v>2023.0</v>
      </c>
      <c r="I9" s="47">
        <v>2024.0</v>
      </c>
      <c r="J9" s="95" t="s">
        <v>123</v>
      </c>
      <c r="K9" s="96">
        <v>2023.0</v>
      </c>
      <c r="L9" s="97">
        <v>2024.0</v>
      </c>
      <c r="M9" s="98" t="s">
        <v>123</v>
      </c>
      <c r="N9" s="6"/>
      <c r="O9" s="4"/>
    </row>
    <row r="10">
      <c r="B10" s="55" t="s">
        <v>125</v>
      </c>
      <c r="C10" s="56">
        <f>+ERs!P17</f>
        <v>0</v>
      </c>
      <c r="D10" s="56">
        <f>+ERs!Q17</f>
        <v>0</v>
      </c>
      <c r="E10" s="56">
        <f>+ERs!R17</f>
        <v>2510</v>
      </c>
      <c r="F10" s="56">
        <f>+ERs!S17</f>
        <v>5678</v>
      </c>
      <c r="G10" s="56">
        <f t="shared" ref="G10:G16" si="1">E10+F10</f>
        <v>8188</v>
      </c>
      <c r="H10" s="56">
        <f>+ERs!T17</f>
        <v>2259</v>
      </c>
      <c r="I10" s="99">
        <f>+ERs!U17</f>
        <v>5110</v>
      </c>
      <c r="J10" s="100">
        <f t="shared" ref="J10:J16" si="2">SUM(H10:I10)</f>
        <v>7369</v>
      </c>
      <c r="K10" s="101">
        <f>E48/365*ERs!E17</f>
        <v>2799.260434</v>
      </c>
      <c r="L10" s="102">
        <f>E49</f>
        <v>6008.168736</v>
      </c>
      <c r="M10" s="103">
        <f t="shared" ref="M10:M16" si="3">SUM(K10:L10)</f>
        <v>8807.42917</v>
      </c>
      <c r="N10" s="6" t="str">
        <f t="shared" ref="N10:N16" si="4">IF(J10&gt;M10, "Real achieved Ers are higher than ERs as in the registred PDD", "No Remarks")</f>
        <v>No Remarks</v>
      </c>
      <c r="O10" s="104">
        <f t="shared" ref="O10:O16" si="5">(J10-M10)/M10</f>
        <v>-0.1633199816</v>
      </c>
    </row>
    <row r="11">
      <c r="B11" s="55" t="s">
        <v>124</v>
      </c>
      <c r="C11" s="56">
        <f>+ERs!P16</f>
        <v>0</v>
      </c>
      <c r="D11" s="56">
        <f>+ERs!Q16</f>
        <v>0</v>
      </c>
      <c r="E11" s="56">
        <f>+ERs!R16</f>
        <v>2216</v>
      </c>
      <c r="F11" s="56">
        <f>+ERs!S16</f>
        <v>5480</v>
      </c>
      <c r="G11" s="56">
        <f t="shared" si="1"/>
        <v>7696</v>
      </c>
      <c r="H11" s="56">
        <f>+ERs!T16</f>
        <v>1994</v>
      </c>
      <c r="I11" s="99">
        <f>+ERs!U16</f>
        <v>4932</v>
      </c>
      <c r="J11" s="100">
        <f t="shared" si="2"/>
        <v>6926</v>
      </c>
      <c r="K11" s="101">
        <f>E34/365*ERs!E16</f>
        <v>2799.345205</v>
      </c>
      <c r="L11" s="102">
        <f>E35/365*ERs!E25</f>
        <v>6031.109589</v>
      </c>
      <c r="M11" s="103">
        <f t="shared" si="3"/>
        <v>8830.454795</v>
      </c>
      <c r="N11" s="6" t="str">
        <f t="shared" si="4"/>
        <v>No Remarks</v>
      </c>
      <c r="O11" s="104">
        <f t="shared" si="5"/>
        <v>-0.2156689365</v>
      </c>
    </row>
    <row r="12">
      <c r="B12" s="55" t="s">
        <v>126</v>
      </c>
      <c r="C12" s="56">
        <f>+ERs!P18</f>
        <v>0</v>
      </c>
      <c r="D12" s="56">
        <f>+ERs!Q18</f>
        <v>0</v>
      </c>
      <c r="E12" s="56">
        <f>+ERs!R18</f>
        <v>2415</v>
      </c>
      <c r="F12" s="56">
        <f>+ERs!S18</f>
        <v>6026</v>
      </c>
      <c r="G12" s="56">
        <f t="shared" si="1"/>
        <v>8441</v>
      </c>
      <c r="H12" s="56">
        <f>+ERs!T18</f>
        <v>2173</v>
      </c>
      <c r="I12" s="99">
        <f>+ERs!U18</f>
        <v>5423</v>
      </c>
      <c r="J12" s="100">
        <f t="shared" si="2"/>
        <v>7596</v>
      </c>
      <c r="K12" s="101">
        <f>E61/365*ERs!E18</f>
        <v>2799.260434</v>
      </c>
      <c r="L12" s="102">
        <f>E62</f>
        <v>6008.168736</v>
      </c>
      <c r="M12" s="103">
        <f t="shared" si="3"/>
        <v>8807.42917</v>
      </c>
      <c r="N12" s="6" t="str">
        <f t="shared" si="4"/>
        <v>No Remarks</v>
      </c>
      <c r="O12" s="104">
        <f t="shared" si="5"/>
        <v>-0.1375462858</v>
      </c>
    </row>
    <row r="13">
      <c r="B13" s="55" t="s">
        <v>127</v>
      </c>
      <c r="C13" s="56">
        <f>+ERs!P19</f>
        <v>0</v>
      </c>
      <c r="D13" s="56">
        <f>+ERs!Q19</f>
        <v>0</v>
      </c>
      <c r="E13" s="56">
        <f>+ERs!R19</f>
        <v>2006</v>
      </c>
      <c r="F13" s="56">
        <f>+ERs!S19</f>
        <v>4550</v>
      </c>
      <c r="G13" s="56">
        <f t="shared" si="1"/>
        <v>6556</v>
      </c>
      <c r="H13" s="56">
        <f>+ERs!T19</f>
        <v>1805</v>
      </c>
      <c r="I13" s="99">
        <f>+ERs!U19</f>
        <v>4095</v>
      </c>
      <c r="J13" s="100">
        <f t="shared" si="2"/>
        <v>5900</v>
      </c>
      <c r="K13" s="101">
        <f>E75/365*ERs!E19</f>
        <v>2799.260434</v>
      </c>
      <c r="L13" s="102">
        <f>E75/365*ERs!E28</f>
        <v>6030.926951</v>
      </c>
      <c r="M13" s="103">
        <f t="shared" si="3"/>
        <v>8830.187384</v>
      </c>
      <c r="N13" s="6" t="str">
        <f t="shared" si="4"/>
        <v>No Remarks</v>
      </c>
      <c r="O13" s="104">
        <f t="shared" si="5"/>
        <v>-0.3318375089</v>
      </c>
    </row>
    <row r="14">
      <c r="B14" s="55" t="s">
        <v>128</v>
      </c>
      <c r="C14" s="56">
        <f>+ERs!P20</f>
        <v>0</v>
      </c>
      <c r="D14" s="56">
        <f>+ERs!Q20</f>
        <v>0</v>
      </c>
      <c r="E14" s="56">
        <f>+ERs!R20</f>
        <v>2464</v>
      </c>
      <c r="F14" s="56">
        <f>+ERs!S20</f>
        <v>6125</v>
      </c>
      <c r="G14" s="56">
        <f t="shared" si="1"/>
        <v>8589</v>
      </c>
      <c r="H14" s="56">
        <f>+ERs!T20</f>
        <v>2217</v>
      </c>
      <c r="I14" s="99">
        <f>+ERs!U20</f>
        <v>5512</v>
      </c>
      <c r="J14" s="100">
        <f t="shared" si="2"/>
        <v>7729</v>
      </c>
      <c r="K14" s="101">
        <f>E88/365*ERs!E20</f>
        <v>2799.260434</v>
      </c>
      <c r="L14" s="102">
        <f>E89</f>
        <v>6008.168736</v>
      </c>
      <c r="M14" s="103">
        <f t="shared" si="3"/>
        <v>8807.42917</v>
      </c>
      <c r="N14" s="6" t="str">
        <f t="shared" si="4"/>
        <v>No Remarks</v>
      </c>
      <c r="O14" s="104">
        <f t="shared" si="5"/>
        <v>-0.1224453979</v>
      </c>
    </row>
    <row r="15">
      <c r="B15" s="55" t="s">
        <v>129</v>
      </c>
      <c r="C15" s="56">
        <f>+ERs!P21</f>
        <v>0</v>
      </c>
      <c r="D15" s="56">
        <f>+ERs!Q21</f>
        <v>0</v>
      </c>
      <c r="E15" s="56">
        <f>+ERs!R21</f>
        <v>2228</v>
      </c>
      <c r="F15" s="56">
        <f>+ERs!S21</f>
        <v>5915</v>
      </c>
      <c r="G15" s="56">
        <f t="shared" si="1"/>
        <v>8143</v>
      </c>
      <c r="H15" s="56">
        <f>+ERs!T21</f>
        <v>2005</v>
      </c>
      <c r="I15" s="99">
        <f>+ERs!U21</f>
        <v>5323</v>
      </c>
      <c r="J15" s="100">
        <f t="shared" si="2"/>
        <v>7328</v>
      </c>
      <c r="K15" s="101">
        <f>E101/365*ERs!E21</f>
        <v>2799.260434</v>
      </c>
      <c r="L15" s="102">
        <f>E102/365*ERs!E30</f>
        <v>6030.926951</v>
      </c>
      <c r="M15" s="103">
        <f t="shared" si="3"/>
        <v>8830.187384</v>
      </c>
      <c r="N15" s="6" t="str">
        <f t="shared" si="4"/>
        <v>No Remarks</v>
      </c>
      <c r="O15" s="104">
        <f t="shared" si="5"/>
        <v>-0.1701195364</v>
      </c>
    </row>
    <row r="16">
      <c r="B16" s="55" t="s">
        <v>130</v>
      </c>
      <c r="C16" s="56">
        <f>+ERs!P22</f>
        <v>0</v>
      </c>
      <c r="D16" s="56">
        <f>+ERs!Q22</f>
        <v>0</v>
      </c>
      <c r="E16" s="56">
        <f>+ERs!R22</f>
        <v>2243</v>
      </c>
      <c r="F16" s="56">
        <f>+ERs!S22</f>
        <v>5521</v>
      </c>
      <c r="G16" s="56">
        <f t="shared" si="1"/>
        <v>7764</v>
      </c>
      <c r="H16" s="56">
        <f>+ERs!T22</f>
        <v>2018</v>
      </c>
      <c r="I16" s="99">
        <f>+ERs!U22</f>
        <v>4968</v>
      </c>
      <c r="J16" s="105">
        <f t="shared" si="2"/>
        <v>6986</v>
      </c>
      <c r="K16" s="101">
        <f>E115/365*ERs!E22</f>
        <v>2799.260434</v>
      </c>
      <c r="L16" s="102">
        <f>E115/365*ERs!E31</f>
        <v>6030.926951</v>
      </c>
      <c r="M16" s="106">
        <f t="shared" si="3"/>
        <v>8830.187384</v>
      </c>
      <c r="N16" s="6" t="str">
        <f t="shared" si="4"/>
        <v>No Remarks</v>
      </c>
      <c r="O16" s="104">
        <f t="shared" si="5"/>
        <v>-0.2088503113</v>
      </c>
    </row>
    <row r="17">
      <c r="B17" s="53"/>
      <c r="H17" s="32">
        <f t="shared" ref="H17:J17" si="6">SUM(H10:H16)</f>
        <v>14471</v>
      </c>
      <c r="I17" s="32">
        <f t="shared" si="6"/>
        <v>35363</v>
      </c>
      <c r="J17" s="32">
        <f t="shared" si="6"/>
        <v>49834</v>
      </c>
      <c r="N17" s="29" t="s">
        <v>170</v>
      </c>
      <c r="O17" s="107">
        <f>AVERAGE(O10:O16)</f>
        <v>-0.1928268512</v>
      </c>
    </row>
    <row r="18">
      <c r="B18" s="53"/>
      <c r="J18" s="32"/>
    </row>
    <row r="19">
      <c r="B19" s="108"/>
      <c r="C19" s="108"/>
      <c r="D19" s="108"/>
      <c r="E19" s="108"/>
      <c r="L19" s="109"/>
    </row>
    <row r="20">
      <c r="A20" s="108"/>
      <c r="B20" s="108"/>
      <c r="C20" s="108"/>
      <c r="D20" s="108"/>
      <c r="E20" s="108"/>
      <c r="L20" s="109"/>
    </row>
    <row r="21" ht="15.75" customHeight="1">
      <c r="A21" s="108"/>
      <c r="B21" s="108"/>
      <c r="C21" s="108"/>
      <c r="D21" s="108"/>
      <c r="E21" s="108"/>
    </row>
    <row r="22" ht="15.75" customHeight="1">
      <c r="A22" s="108"/>
      <c r="B22" s="108"/>
      <c r="C22" s="108"/>
      <c r="D22" s="108"/>
      <c r="E22" s="108"/>
    </row>
    <row r="23" ht="15.75" customHeight="1">
      <c r="A23" s="108"/>
      <c r="B23" s="108"/>
      <c r="C23" s="108"/>
      <c r="D23" s="108"/>
      <c r="E23" s="108"/>
    </row>
    <row r="24" ht="15.75" customHeight="1">
      <c r="A24" s="108"/>
      <c r="B24" s="108"/>
      <c r="C24" s="108"/>
      <c r="D24" s="108"/>
      <c r="E24" s="108"/>
    </row>
    <row r="25" ht="15.75" customHeight="1">
      <c r="A25" s="110" t="s">
        <v>171</v>
      </c>
      <c r="B25" s="86"/>
      <c r="C25" s="86"/>
      <c r="D25" s="86"/>
      <c r="E25" s="87"/>
    </row>
    <row r="26" ht="15.75" customHeight="1"/>
    <row r="27" ht="15.75" customHeight="1">
      <c r="A27" s="111" t="s">
        <v>124</v>
      </c>
    </row>
    <row r="28" ht="15.75" customHeight="1"/>
    <row r="29" ht="15.75" customHeight="1">
      <c r="A29" s="112" t="s">
        <v>172</v>
      </c>
      <c r="B29" s="113" t="s">
        <v>118</v>
      </c>
      <c r="C29" s="113" t="s">
        <v>119</v>
      </c>
      <c r="D29" s="113" t="s">
        <v>173</v>
      </c>
      <c r="E29" s="114" t="s">
        <v>120</v>
      </c>
    </row>
    <row r="30" ht="15.75" customHeight="1">
      <c r="A30" s="115"/>
      <c r="B30" s="116" t="s">
        <v>174</v>
      </c>
      <c r="C30" s="116" t="s">
        <v>174</v>
      </c>
      <c r="D30" s="116" t="s">
        <v>174</v>
      </c>
      <c r="E30" s="117" t="s">
        <v>174</v>
      </c>
    </row>
    <row r="31" ht="15.75" customHeight="1">
      <c r="A31" s="118" t="s">
        <v>175</v>
      </c>
      <c r="B31" s="119">
        <v>154.0</v>
      </c>
      <c r="C31" s="119">
        <v>1543.0</v>
      </c>
      <c r="D31" s="119">
        <v>0.0</v>
      </c>
      <c r="E31" s="120">
        <v>1388.0</v>
      </c>
    </row>
    <row r="32" ht="15.75" customHeight="1">
      <c r="A32" s="121">
        <v>2021.0</v>
      </c>
      <c r="B32" s="56">
        <v>923.0</v>
      </c>
      <c r="C32" s="56">
        <v>9230.0</v>
      </c>
      <c r="D32" s="56">
        <v>0.0</v>
      </c>
      <c r="E32" s="122">
        <v>8307.0</v>
      </c>
    </row>
    <row r="33" ht="15.75" customHeight="1">
      <c r="A33" s="121">
        <v>2022.0</v>
      </c>
      <c r="B33" s="56">
        <v>923.0</v>
      </c>
      <c r="C33" s="56">
        <v>9230.0</v>
      </c>
      <c r="D33" s="56">
        <v>0.0</v>
      </c>
      <c r="E33" s="122">
        <v>8307.0</v>
      </c>
    </row>
    <row r="34" ht="15.75" customHeight="1">
      <c r="A34" s="121">
        <v>2023.0</v>
      </c>
      <c r="B34" s="56">
        <v>923.0</v>
      </c>
      <c r="C34" s="56">
        <v>9230.0</v>
      </c>
      <c r="D34" s="56">
        <v>0.0</v>
      </c>
      <c r="E34" s="122">
        <v>8307.0</v>
      </c>
    </row>
    <row r="35" ht="15.75" customHeight="1">
      <c r="A35" s="121">
        <v>2024.0</v>
      </c>
      <c r="B35" s="56">
        <v>923.0</v>
      </c>
      <c r="C35" s="56">
        <v>9230.0</v>
      </c>
      <c r="D35" s="56">
        <v>0.0</v>
      </c>
      <c r="E35" s="122">
        <v>8307.0</v>
      </c>
    </row>
    <row r="36" ht="15.75" customHeight="1">
      <c r="A36" s="123" t="s">
        <v>176</v>
      </c>
      <c r="B36" s="124">
        <v>614.0</v>
      </c>
      <c r="C36" s="124">
        <v>6145.0</v>
      </c>
      <c r="D36" s="124">
        <v>0.0</v>
      </c>
      <c r="E36" s="125">
        <v>5530.0</v>
      </c>
    </row>
    <row r="37" ht="15.75" customHeight="1">
      <c r="A37" s="126" t="s">
        <v>123</v>
      </c>
      <c r="B37" s="127">
        <v>4461.0</v>
      </c>
      <c r="C37" s="127">
        <v>44606.0</v>
      </c>
      <c r="D37" s="127">
        <v>0.0</v>
      </c>
      <c r="E37" s="128">
        <v>40145.0</v>
      </c>
    </row>
    <row r="38" ht="15.75" customHeight="1">
      <c r="A38" s="129" t="s">
        <v>177</v>
      </c>
      <c r="B38" s="130">
        <v>892.0</v>
      </c>
      <c r="C38" s="130">
        <v>8921.0</v>
      </c>
      <c r="D38" s="130">
        <v>0.0</v>
      </c>
      <c r="E38" s="131">
        <v>8029.0</v>
      </c>
    </row>
    <row r="39" ht="15.75" customHeight="1"/>
    <row r="40" ht="15.75" customHeight="1">
      <c r="A40" s="111" t="s">
        <v>125</v>
      </c>
    </row>
    <row r="41" ht="15.75" customHeight="1"/>
    <row r="42" ht="15.75" customHeight="1">
      <c r="A42" s="112" t="s">
        <v>172</v>
      </c>
      <c r="B42" s="113" t="s">
        <v>118</v>
      </c>
      <c r="C42" s="113" t="s">
        <v>119</v>
      </c>
      <c r="D42" s="113" t="s">
        <v>178</v>
      </c>
      <c r="E42" s="114" t="s">
        <v>120</v>
      </c>
    </row>
    <row r="43" ht="15.75" customHeight="1">
      <c r="A43" s="115"/>
      <c r="B43" s="116" t="s">
        <v>174</v>
      </c>
      <c r="C43" s="116" t="s">
        <v>174</v>
      </c>
      <c r="D43" s="116" t="s">
        <v>174</v>
      </c>
      <c r="E43" s="117" t="s">
        <v>174</v>
      </c>
    </row>
    <row r="44" ht="15.75" customHeight="1">
      <c r="A44" s="118" t="s">
        <v>179</v>
      </c>
      <c r="B44" s="119">
        <v>255.39774508329583</v>
      </c>
      <c r="C44" s="119">
        <v>2553.9774508329588</v>
      </c>
      <c r="D44" s="119">
        <v>0.0</v>
      </c>
      <c r="E44" s="120">
        <v>2298.579705749663</v>
      </c>
    </row>
    <row r="45" ht="15.75" customHeight="1">
      <c r="A45" s="121">
        <v>2020.0</v>
      </c>
      <c r="B45" s="56">
        <v>922.9720490633954</v>
      </c>
      <c r="C45" s="56">
        <v>9229.720490633963</v>
      </c>
      <c r="D45" s="56">
        <v>0.0</v>
      </c>
      <c r="E45" s="122">
        <v>8306.748441570568</v>
      </c>
    </row>
    <row r="46" ht="15.75" customHeight="1">
      <c r="A46" s="121">
        <v>2021.0</v>
      </c>
      <c r="B46" s="56">
        <v>922.9720490633954</v>
      </c>
      <c r="C46" s="56">
        <v>9229.720490633963</v>
      </c>
      <c r="D46" s="56">
        <v>0.0</v>
      </c>
      <c r="E46" s="122">
        <v>8306.748441570568</v>
      </c>
    </row>
    <row r="47" ht="15.75" customHeight="1">
      <c r="A47" s="121">
        <v>2022.0</v>
      </c>
      <c r="B47" s="56">
        <v>922.9720490633954</v>
      </c>
      <c r="C47" s="56">
        <v>9229.720490633963</v>
      </c>
      <c r="D47" s="56">
        <v>0.0</v>
      </c>
      <c r="E47" s="122">
        <v>8306.748441570568</v>
      </c>
    </row>
    <row r="48" ht="15.75" customHeight="1">
      <c r="A48" s="121">
        <v>2023.0</v>
      </c>
      <c r="B48" s="56">
        <v>922.9720490633954</v>
      </c>
      <c r="C48" s="56">
        <v>9229.720490633963</v>
      </c>
      <c r="D48" s="56">
        <v>0.0</v>
      </c>
      <c r="E48" s="122">
        <v>8306.748441570568</v>
      </c>
    </row>
    <row r="49" ht="15.75" customHeight="1">
      <c r="A49" s="123" t="s">
        <v>180</v>
      </c>
      <c r="B49" s="124">
        <v>667.5743039801</v>
      </c>
      <c r="C49" s="124">
        <v>6675.743039801004</v>
      </c>
      <c r="D49" s="124">
        <v>0.0</v>
      </c>
      <c r="E49" s="125">
        <v>6008.168735820904</v>
      </c>
    </row>
    <row r="50" ht="15.75" customHeight="1">
      <c r="A50" s="126" t="s">
        <v>123</v>
      </c>
      <c r="B50" s="127">
        <v>4614.860245316977</v>
      </c>
      <c r="C50" s="127">
        <v>46148.60245316981</v>
      </c>
      <c r="D50" s="127">
        <v>0.0</v>
      </c>
      <c r="E50" s="128">
        <v>41533.74220785284</v>
      </c>
    </row>
    <row r="51" ht="15.75" customHeight="1">
      <c r="A51" s="129" t="s">
        <v>177</v>
      </c>
      <c r="B51" s="130">
        <v>922.9720490633954</v>
      </c>
      <c r="C51" s="130">
        <v>9229.720490633963</v>
      </c>
      <c r="D51" s="130">
        <v>0.0</v>
      </c>
      <c r="E51" s="131">
        <v>8306.748441570568</v>
      </c>
    </row>
    <row r="52" ht="15.75" customHeight="1"/>
    <row r="53" ht="15.75" customHeight="1">
      <c r="A53" s="111" t="s">
        <v>126</v>
      </c>
    </row>
    <row r="54" ht="15.75" customHeight="1"/>
    <row r="55" ht="15.75" customHeight="1">
      <c r="A55" s="112" t="s">
        <v>172</v>
      </c>
      <c r="B55" s="113" t="s">
        <v>118</v>
      </c>
      <c r="C55" s="113" t="s">
        <v>119</v>
      </c>
      <c r="D55" s="113" t="s">
        <v>178</v>
      </c>
      <c r="E55" s="114" t="s">
        <v>120</v>
      </c>
    </row>
    <row r="56" ht="15.75" customHeight="1">
      <c r="A56" s="115"/>
      <c r="B56" s="116" t="s">
        <v>174</v>
      </c>
      <c r="C56" s="116" t="s">
        <v>174</v>
      </c>
      <c r="D56" s="116" t="s">
        <v>174</v>
      </c>
      <c r="E56" s="117" t="s">
        <v>174</v>
      </c>
    </row>
    <row r="57" ht="15.75" customHeight="1">
      <c r="A57" s="118" t="s">
        <v>181</v>
      </c>
      <c r="B57" s="119">
        <v>177.00833817654166</v>
      </c>
      <c r="C57" s="119">
        <v>1770.0833817654175</v>
      </c>
      <c r="D57" s="119">
        <v>0.0</v>
      </c>
      <c r="E57" s="120">
        <v>1593.0750435888758</v>
      </c>
    </row>
    <row r="58" ht="15.75" customHeight="1">
      <c r="A58" s="121">
        <v>2020.0</v>
      </c>
      <c r="B58" s="56">
        <v>922.9720490633954</v>
      </c>
      <c r="C58" s="56">
        <v>9229.720490633963</v>
      </c>
      <c r="D58" s="56">
        <v>0.0</v>
      </c>
      <c r="E58" s="122">
        <v>8306.748441570568</v>
      </c>
    </row>
    <row r="59" ht="15.75" customHeight="1">
      <c r="A59" s="121">
        <v>2021.0</v>
      </c>
      <c r="B59" s="56">
        <v>922.9720490633954</v>
      </c>
      <c r="C59" s="56">
        <v>9229.720490633963</v>
      </c>
      <c r="D59" s="56">
        <v>0.0</v>
      </c>
      <c r="E59" s="122">
        <v>8306.748441570568</v>
      </c>
    </row>
    <row r="60" ht="15.75" customHeight="1">
      <c r="A60" s="121">
        <v>2022.0</v>
      </c>
      <c r="B60" s="56">
        <v>922.9720490633954</v>
      </c>
      <c r="C60" s="56">
        <v>9229.720490633963</v>
      </c>
      <c r="D60" s="56">
        <v>0.0</v>
      </c>
      <c r="E60" s="122">
        <v>8306.748441570568</v>
      </c>
    </row>
    <row r="61" ht="15.75" customHeight="1">
      <c r="A61" s="121">
        <v>2023.0</v>
      </c>
      <c r="B61" s="56">
        <v>922.9720490633954</v>
      </c>
      <c r="C61" s="56">
        <v>9229.720490633963</v>
      </c>
      <c r="D61" s="56">
        <v>0.0</v>
      </c>
      <c r="E61" s="122">
        <v>8306.748441570568</v>
      </c>
    </row>
    <row r="62" ht="15.75" customHeight="1">
      <c r="A62" s="123" t="s">
        <v>182</v>
      </c>
      <c r="B62" s="124">
        <v>667.5743039801</v>
      </c>
      <c r="C62" s="124">
        <v>6675.743039801004</v>
      </c>
      <c r="D62" s="124">
        <v>0.0</v>
      </c>
      <c r="E62" s="125">
        <v>6008.168735820904</v>
      </c>
    </row>
    <row r="63" ht="15.75" customHeight="1">
      <c r="A63" s="126" t="s">
        <v>123</v>
      </c>
      <c r="B63" s="127">
        <v>4536.470838410223</v>
      </c>
      <c r="C63" s="127">
        <v>45364.70838410227</v>
      </c>
      <c r="D63" s="127">
        <v>0.0</v>
      </c>
      <c r="E63" s="128">
        <v>40828.23754569205</v>
      </c>
    </row>
    <row r="64" ht="15.75" customHeight="1">
      <c r="A64" s="129" t="s">
        <v>177</v>
      </c>
      <c r="B64" s="130">
        <v>907.2941676820446</v>
      </c>
      <c r="C64" s="130">
        <v>9072.941676820454</v>
      </c>
      <c r="D64" s="130">
        <v>0.0</v>
      </c>
      <c r="E64" s="131">
        <v>8165.64750913841</v>
      </c>
    </row>
    <row r="65" ht="15.75" customHeight="1"/>
    <row r="66" ht="15.75" customHeight="1"/>
    <row r="67" ht="15.75" customHeight="1">
      <c r="A67" s="111" t="s">
        <v>127</v>
      </c>
    </row>
    <row r="68" ht="15.75" customHeight="1">
      <c r="A68" s="132"/>
      <c r="B68" s="133"/>
      <c r="C68" s="133"/>
    </row>
    <row r="69" ht="15.75" customHeight="1">
      <c r="A69" s="112" t="s">
        <v>172</v>
      </c>
      <c r="B69" s="113" t="s">
        <v>118</v>
      </c>
      <c r="C69" s="113" t="s">
        <v>119</v>
      </c>
      <c r="D69" s="113" t="s">
        <v>178</v>
      </c>
      <c r="E69" s="114" t="s">
        <v>120</v>
      </c>
    </row>
    <row r="70" ht="15.75" customHeight="1">
      <c r="A70" s="115"/>
      <c r="B70" s="116" t="s">
        <v>174</v>
      </c>
      <c r="C70" s="116" t="s">
        <v>174</v>
      </c>
      <c r="D70" s="116" t="s">
        <v>174</v>
      </c>
      <c r="E70" s="117" t="s">
        <v>174</v>
      </c>
    </row>
    <row r="71" ht="15.75" customHeight="1">
      <c r="A71" s="118" t="s">
        <v>183</v>
      </c>
      <c r="B71" s="119">
        <v>58.15988254372087</v>
      </c>
      <c r="C71" s="119">
        <v>581.5988254372087</v>
      </c>
      <c r="D71" s="119">
        <v>0.0</v>
      </c>
      <c r="E71" s="120">
        <v>523.4389428934878</v>
      </c>
    </row>
    <row r="72" ht="15.75" customHeight="1">
      <c r="A72" s="121">
        <v>2020.0</v>
      </c>
      <c r="B72" s="56">
        <v>922.9720490633954</v>
      </c>
      <c r="C72" s="56">
        <v>9229.720490633963</v>
      </c>
      <c r="D72" s="56">
        <v>0.0</v>
      </c>
      <c r="E72" s="122">
        <v>8306.748441570568</v>
      </c>
    </row>
    <row r="73" ht="15.75" customHeight="1">
      <c r="A73" s="121">
        <v>2021.0</v>
      </c>
      <c r="B73" s="56">
        <v>922.9720490633954</v>
      </c>
      <c r="C73" s="56">
        <v>9229.720490633963</v>
      </c>
      <c r="D73" s="56">
        <v>0.0</v>
      </c>
      <c r="E73" s="122">
        <v>8306.748441570568</v>
      </c>
    </row>
    <row r="74" ht="15.75" customHeight="1">
      <c r="A74" s="121">
        <v>2022.0</v>
      </c>
      <c r="B74" s="56">
        <v>922.9720490633954</v>
      </c>
      <c r="C74" s="56">
        <v>9229.720490633963</v>
      </c>
      <c r="D74" s="56">
        <v>0.0</v>
      </c>
      <c r="E74" s="122">
        <v>8306.748441570568</v>
      </c>
    </row>
    <row r="75" ht="15.75" customHeight="1">
      <c r="A75" s="121">
        <v>2023.0</v>
      </c>
      <c r="B75" s="56">
        <v>922.9720490633954</v>
      </c>
      <c r="C75" s="56">
        <v>9229.720490633963</v>
      </c>
      <c r="D75" s="56">
        <v>0.0</v>
      </c>
      <c r="E75" s="122">
        <v>8306.748441570568</v>
      </c>
    </row>
    <row r="76" ht="15.75" customHeight="1">
      <c r="A76" s="123" t="s">
        <v>184</v>
      </c>
      <c r="B76" s="124">
        <v>824.3531177936084</v>
      </c>
      <c r="C76" s="124">
        <v>8243.531177936087</v>
      </c>
      <c r="D76" s="124">
        <v>0.0</v>
      </c>
      <c r="E76" s="125">
        <v>7419.178060142479</v>
      </c>
    </row>
    <row r="77" ht="15.75" customHeight="1">
      <c r="A77" s="126" t="s">
        <v>123</v>
      </c>
      <c r="B77" s="127">
        <v>4574.40119659091</v>
      </c>
      <c r="C77" s="127">
        <v>45744.01196590914</v>
      </c>
      <c r="D77" s="127">
        <v>0.0</v>
      </c>
      <c r="E77" s="128">
        <v>41169.610769318235</v>
      </c>
    </row>
    <row r="78" ht="15.75" customHeight="1">
      <c r="A78" s="129" t="s">
        <v>177</v>
      </c>
      <c r="B78" s="130">
        <v>914.880239318182</v>
      </c>
      <c r="C78" s="130">
        <v>9148.802393181828</v>
      </c>
      <c r="D78" s="130">
        <v>0.0</v>
      </c>
      <c r="E78" s="131">
        <v>8233.922153863647</v>
      </c>
    </row>
    <row r="79" ht="15.75" customHeight="1"/>
    <row r="80" ht="15.75" customHeight="1">
      <c r="A80" s="111" t="s">
        <v>128</v>
      </c>
    </row>
    <row r="81" ht="15.75" customHeight="1"/>
    <row r="82" ht="15.75" customHeight="1">
      <c r="A82" s="112" t="s">
        <v>172</v>
      </c>
      <c r="B82" s="113" t="s">
        <v>118</v>
      </c>
      <c r="C82" s="113" t="s">
        <v>119</v>
      </c>
      <c r="D82" s="113" t="s">
        <v>178</v>
      </c>
      <c r="E82" s="114" t="s">
        <v>120</v>
      </c>
    </row>
    <row r="83" ht="15.75" customHeight="1">
      <c r="A83" s="115"/>
      <c r="B83" s="116" t="s">
        <v>174</v>
      </c>
      <c r="C83" s="116" t="s">
        <v>174</v>
      </c>
      <c r="D83" s="116" t="s">
        <v>174</v>
      </c>
      <c r="E83" s="117" t="s">
        <v>174</v>
      </c>
    </row>
    <row r="84" ht="15.75" customHeight="1">
      <c r="A84" s="118" t="s">
        <v>185</v>
      </c>
      <c r="B84" s="119">
        <v>255.39774508329583</v>
      </c>
      <c r="C84" s="119">
        <v>2553.9774508329588</v>
      </c>
      <c r="D84" s="119">
        <v>0.0</v>
      </c>
      <c r="E84" s="120">
        <v>2298.579705749663</v>
      </c>
    </row>
    <row r="85" ht="15.75" customHeight="1">
      <c r="A85" s="121">
        <v>2020.0</v>
      </c>
      <c r="B85" s="56">
        <v>922.9720490633954</v>
      </c>
      <c r="C85" s="56">
        <v>9229.720490633963</v>
      </c>
      <c r="D85" s="56">
        <v>0.0</v>
      </c>
      <c r="E85" s="122">
        <v>8306.748441570568</v>
      </c>
    </row>
    <row r="86" ht="15.75" customHeight="1">
      <c r="A86" s="121">
        <v>2021.0</v>
      </c>
      <c r="B86" s="56">
        <v>922.9720490633954</v>
      </c>
      <c r="C86" s="56">
        <v>9229.720490633963</v>
      </c>
      <c r="D86" s="56">
        <v>0.0</v>
      </c>
      <c r="E86" s="122">
        <v>8306.748441570568</v>
      </c>
    </row>
    <row r="87" ht="15.75" customHeight="1">
      <c r="A87" s="121">
        <v>2022.0</v>
      </c>
      <c r="B87" s="56">
        <v>922.9720490633954</v>
      </c>
      <c r="C87" s="56">
        <v>9229.720490633963</v>
      </c>
      <c r="D87" s="56">
        <v>0.0</v>
      </c>
      <c r="E87" s="122">
        <v>8306.748441570568</v>
      </c>
    </row>
    <row r="88" ht="15.75" customHeight="1">
      <c r="A88" s="121">
        <v>2023.0</v>
      </c>
      <c r="B88" s="56">
        <v>922.9720490633954</v>
      </c>
      <c r="C88" s="56">
        <v>9229.720490633963</v>
      </c>
      <c r="D88" s="56">
        <v>0.0</v>
      </c>
      <c r="E88" s="122">
        <v>8306.748441570568</v>
      </c>
    </row>
    <row r="89" ht="15.75" customHeight="1">
      <c r="A89" s="123" t="s">
        <v>180</v>
      </c>
      <c r="B89" s="124">
        <v>667.5743039801</v>
      </c>
      <c r="C89" s="124">
        <v>6675.743039801004</v>
      </c>
      <c r="D89" s="124">
        <v>0.0</v>
      </c>
      <c r="E89" s="125">
        <v>6008.168735820904</v>
      </c>
    </row>
    <row r="90" ht="15.75" customHeight="1">
      <c r="A90" s="126" t="s">
        <v>123</v>
      </c>
      <c r="B90" s="127">
        <v>4614.860245316977</v>
      </c>
      <c r="C90" s="127">
        <v>46148.60245316981</v>
      </c>
      <c r="D90" s="127">
        <v>0.0</v>
      </c>
      <c r="E90" s="128">
        <v>41533.74220785284</v>
      </c>
    </row>
    <row r="91" ht="15.75" customHeight="1">
      <c r="A91" s="129" t="s">
        <v>177</v>
      </c>
      <c r="B91" s="130">
        <v>922.9720490633954</v>
      </c>
      <c r="C91" s="130">
        <v>9229.720490633963</v>
      </c>
      <c r="D91" s="130">
        <v>0.0</v>
      </c>
      <c r="E91" s="131">
        <v>8306.748441570568</v>
      </c>
    </row>
    <row r="92" ht="15.75" customHeight="1"/>
    <row r="93" ht="15.75" customHeight="1"/>
    <row r="94" ht="15.75" customHeight="1">
      <c r="A94" s="111" t="s">
        <v>129</v>
      </c>
    </row>
    <row r="95" ht="15.75" customHeight="1"/>
    <row r="96" ht="15.75" customHeight="1">
      <c r="A96" s="112" t="s">
        <v>172</v>
      </c>
      <c r="B96" s="113" t="s">
        <v>118</v>
      </c>
      <c r="C96" s="113" t="s">
        <v>119</v>
      </c>
      <c r="D96" s="113" t="s">
        <v>178</v>
      </c>
      <c r="E96" s="114" t="s">
        <v>120</v>
      </c>
    </row>
    <row r="97" ht="15.75" customHeight="1">
      <c r="A97" s="115"/>
      <c r="B97" s="116" t="s">
        <v>174</v>
      </c>
      <c r="C97" s="116" t="s">
        <v>174</v>
      </c>
      <c r="D97" s="116" t="s">
        <v>174</v>
      </c>
      <c r="E97" s="117" t="s">
        <v>174</v>
      </c>
    </row>
    <row r="98" ht="15.75" customHeight="1">
      <c r="A98" s="118" t="s">
        <v>186</v>
      </c>
      <c r="B98" s="119">
        <v>205.66683102417232</v>
      </c>
      <c r="C98" s="119">
        <v>2056.668310241723</v>
      </c>
      <c r="D98" s="119">
        <v>0.0</v>
      </c>
      <c r="E98" s="120">
        <v>1851.0014792175505</v>
      </c>
    </row>
    <row r="99" ht="15.75" customHeight="1">
      <c r="A99" s="121">
        <v>2021.0</v>
      </c>
      <c r="B99" s="56">
        <v>922.9720490633954</v>
      </c>
      <c r="C99" s="56">
        <v>9229.720490633963</v>
      </c>
      <c r="D99" s="56">
        <v>0.0</v>
      </c>
      <c r="E99" s="122">
        <v>8306.748441570568</v>
      </c>
    </row>
    <row r="100" ht="15.75" customHeight="1">
      <c r="A100" s="121">
        <v>2022.0</v>
      </c>
      <c r="B100" s="56">
        <v>922.9720490633954</v>
      </c>
      <c r="C100" s="56">
        <v>9229.720490633963</v>
      </c>
      <c r="D100" s="56">
        <v>0.0</v>
      </c>
      <c r="E100" s="122">
        <v>8306.748441570568</v>
      </c>
    </row>
    <row r="101" ht="15.75" customHeight="1">
      <c r="A101" s="121">
        <v>2023.0</v>
      </c>
      <c r="B101" s="56">
        <v>922.9720490633954</v>
      </c>
      <c r="C101" s="56">
        <v>9229.720490633963</v>
      </c>
      <c r="D101" s="56">
        <v>0.0</v>
      </c>
      <c r="E101" s="122">
        <v>8306.748441570568</v>
      </c>
    </row>
    <row r="102" ht="15.75" customHeight="1">
      <c r="A102" s="121">
        <v>2024.0</v>
      </c>
      <c r="B102" s="56">
        <v>922.9720490633954</v>
      </c>
      <c r="C102" s="56">
        <v>9229.720490633963</v>
      </c>
      <c r="D102" s="56">
        <v>0.0</v>
      </c>
      <c r="E102" s="122">
        <v>8306.748441570568</v>
      </c>
    </row>
    <row r="103" ht="15.75" customHeight="1">
      <c r="A103" s="123" t="s">
        <v>187</v>
      </c>
      <c r="B103" s="124">
        <v>614.4718025271377</v>
      </c>
      <c r="C103" s="124">
        <v>6144.718025271379</v>
      </c>
      <c r="D103" s="124">
        <v>0.0</v>
      </c>
      <c r="E103" s="125">
        <v>5530.246222744241</v>
      </c>
    </row>
    <row r="104" ht="15.75" customHeight="1">
      <c r="A104" s="126" t="s">
        <v>123</v>
      </c>
      <c r="B104" s="127">
        <v>4512.026829804891</v>
      </c>
      <c r="C104" s="127">
        <v>45120.268298048955</v>
      </c>
      <c r="D104" s="127">
        <v>0.0</v>
      </c>
      <c r="E104" s="128">
        <v>40608.24146824406</v>
      </c>
    </row>
    <row r="105" ht="15.75" customHeight="1">
      <c r="A105" s="129" t="s">
        <v>177</v>
      </c>
      <c r="B105" s="130">
        <v>902.4053659609783</v>
      </c>
      <c r="C105" s="130">
        <v>9024.053659609792</v>
      </c>
      <c r="D105" s="130">
        <v>0.0</v>
      </c>
      <c r="E105" s="131">
        <v>8121.648293648812</v>
      </c>
    </row>
    <row r="106" ht="15.75" customHeight="1"/>
    <row r="107" ht="15.75" customHeight="1">
      <c r="A107" s="111" t="s">
        <v>130</v>
      </c>
    </row>
    <row r="108" ht="15.75" customHeight="1"/>
    <row r="109" ht="15.75" customHeight="1">
      <c r="A109" s="112" t="s">
        <v>172</v>
      </c>
      <c r="B109" s="113" t="s">
        <v>118</v>
      </c>
      <c r="C109" s="113" t="s">
        <v>119</v>
      </c>
      <c r="D109" s="113" t="s">
        <v>178</v>
      </c>
      <c r="E109" s="114" t="s">
        <v>120</v>
      </c>
    </row>
    <row r="110" ht="15.75" customHeight="1">
      <c r="A110" s="115"/>
      <c r="B110" s="116" t="s">
        <v>174</v>
      </c>
      <c r="C110" s="116" t="s">
        <v>174</v>
      </c>
      <c r="D110" s="116" t="s">
        <v>174</v>
      </c>
      <c r="E110" s="117" t="s">
        <v>174</v>
      </c>
    </row>
    <row r="111" ht="15.75" customHeight="1">
      <c r="A111" s="118" t="s">
        <v>186</v>
      </c>
      <c r="B111" s="119">
        <v>289.53506744591505</v>
      </c>
      <c r="C111" s="119">
        <v>2895.3506744591473</v>
      </c>
      <c r="D111" s="119">
        <v>0.0</v>
      </c>
      <c r="E111" s="120">
        <v>2605.8156070132322</v>
      </c>
    </row>
    <row r="112" ht="15.75" customHeight="1">
      <c r="A112" s="121">
        <v>2021.0</v>
      </c>
      <c r="B112" s="56">
        <v>922.9720490633954</v>
      </c>
      <c r="C112" s="56">
        <v>9229.720490633963</v>
      </c>
      <c r="D112" s="56">
        <v>0.0</v>
      </c>
      <c r="E112" s="122">
        <v>8306.748441570568</v>
      </c>
    </row>
    <row r="113" ht="15.75" customHeight="1">
      <c r="A113" s="121">
        <v>2022.0</v>
      </c>
      <c r="B113" s="56">
        <v>922.9720490633954</v>
      </c>
      <c r="C113" s="56">
        <v>9229.720490633963</v>
      </c>
      <c r="D113" s="56">
        <v>0.0</v>
      </c>
      <c r="E113" s="122">
        <v>8306.748441570568</v>
      </c>
    </row>
    <row r="114" ht="15.75" customHeight="1">
      <c r="A114" s="121">
        <v>2023.0</v>
      </c>
      <c r="B114" s="56">
        <v>922.9720490633954</v>
      </c>
      <c r="C114" s="56">
        <v>9229.720490633963</v>
      </c>
      <c r="D114" s="56">
        <v>0.0</v>
      </c>
      <c r="E114" s="122">
        <v>8306.748441570568</v>
      </c>
    </row>
    <row r="115" ht="15.75" customHeight="1">
      <c r="A115" s="121">
        <v>2024.0</v>
      </c>
      <c r="B115" s="56">
        <v>922.9720490633954</v>
      </c>
      <c r="C115" s="56">
        <v>9229.720490633963</v>
      </c>
      <c r="D115" s="56">
        <v>0.0</v>
      </c>
      <c r="E115" s="122">
        <v>8306.748441570568</v>
      </c>
    </row>
    <row r="116" ht="15.75" customHeight="1">
      <c r="A116" s="123" t="s">
        <v>187</v>
      </c>
      <c r="B116" s="124">
        <v>614.4718025271377</v>
      </c>
      <c r="C116" s="124">
        <v>6144.718025271379</v>
      </c>
      <c r="D116" s="124">
        <v>0.0</v>
      </c>
      <c r="E116" s="125">
        <v>5530.246222744241</v>
      </c>
    </row>
    <row r="117" ht="15.75" customHeight="1">
      <c r="A117" s="126" t="s">
        <v>123</v>
      </c>
      <c r="B117" s="127">
        <v>4595.895066226634</v>
      </c>
      <c r="C117" s="127">
        <v>45958.950662266376</v>
      </c>
      <c r="D117" s="127">
        <v>0.0</v>
      </c>
      <c r="E117" s="128">
        <v>41363.05559603975</v>
      </c>
    </row>
    <row r="118" ht="15.75" customHeight="1">
      <c r="A118" s="129" t="s">
        <v>177</v>
      </c>
      <c r="B118" s="130">
        <v>919.1790132453268</v>
      </c>
      <c r="C118" s="130">
        <v>9191.790132453276</v>
      </c>
      <c r="D118" s="130">
        <v>0.0</v>
      </c>
      <c r="E118" s="131">
        <v>8272.61111920795</v>
      </c>
    </row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27:E27"/>
    <mergeCell ref="A40:E40"/>
    <mergeCell ref="A53:E53"/>
    <mergeCell ref="A67:E67"/>
    <mergeCell ref="A80:E80"/>
    <mergeCell ref="A94:E94"/>
    <mergeCell ref="A107:E107"/>
    <mergeCell ref="B5:N5"/>
    <mergeCell ref="C6:D6"/>
    <mergeCell ref="C8:D8"/>
    <mergeCell ref="E8:G8"/>
    <mergeCell ref="H8:I8"/>
    <mergeCell ref="K8:M8"/>
    <mergeCell ref="A25:E25"/>
  </mergeCells>
  <conditionalFormatting sqref="N10:N16">
    <cfRule type="containsText" dxfId="0" priority="1" operator="containsText" text="Real achieved Ers are higher than ERs as in the registred PDD">
      <formula>NOT(ISERROR(SEARCH(("Real achieved Ers are higher than ERs as in the registred PDD"),(N10))))</formula>
    </cfRule>
  </conditionalFormatting>
  <printOptions/>
  <pageMargins bottom="0.75" footer="0.0" header="0.0" left="0.7" right="0.7" top="0.75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8.0"/>
    <col customWidth="1" min="3" max="3" width="20.14"/>
    <col customWidth="1" min="4" max="4" width="26.29"/>
    <col customWidth="1" min="5" max="5" width="10.86"/>
    <col customWidth="1" min="6" max="6" width="21.0"/>
    <col customWidth="1" min="7" max="7" width="32.86"/>
    <col customWidth="1" min="8" max="8" width="18.71"/>
    <col customWidth="1" min="9" max="9" width="17.29"/>
    <col customWidth="1" min="10" max="10" width="12.86"/>
    <col customWidth="1" min="11" max="11" width="18.29"/>
    <col customWidth="1" min="12" max="26" width="8.86"/>
  </cols>
  <sheetData>
    <row r="1">
      <c r="A1" s="134" t="s">
        <v>188</v>
      </c>
      <c r="B1" s="84" t="s">
        <v>189</v>
      </c>
      <c r="C1" s="135" t="s">
        <v>190</v>
      </c>
      <c r="D1" s="84" t="s">
        <v>191</v>
      </c>
    </row>
    <row r="2">
      <c r="A2" s="84">
        <v>7567.0</v>
      </c>
      <c r="B2" s="135">
        <f>+ERs!C16</f>
        <v>6018</v>
      </c>
      <c r="C2" s="135">
        <v>6000.0</v>
      </c>
      <c r="D2" s="136">
        <f t="shared" ref="D2:D8" si="1">(B2-C2)/C2</f>
        <v>0.003</v>
      </c>
      <c r="E2" s="84" t="s">
        <v>72</v>
      </c>
    </row>
    <row r="3">
      <c r="A3" s="15">
        <v>7566.0</v>
      </c>
      <c r="B3" s="135">
        <f>+ERs!C17</f>
        <v>6021</v>
      </c>
      <c r="C3" s="135">
        <v>6000.0</v>
      </c>
      <c r="D3" s="136">
        <f t="shared" si="1"/>
        <v>0.0035</v>
      </c>
    </row>
    <row r="4">
      <c r="A4" s="15">
        <v>10657.0</v>
      </c>
      <c r="B4" s="135">
        <f>+ERs!C18</f>
        <v>6028</v>
      </c>
      <c r="C4" s="135">
        <v>6000.0</v>
      </c>
      <c r="D4" s="136">
        <f t="shared" si="1"/>
        <v>0.004666666667</v>
      </c>
    </row>
    <row r="5">
      <c r="A5" s="15">
        <v>10658.0</v>
      </c>
      <c r="B5" s="135">
        <f>+ERs!C19</f>
        <v>5110</v>
      </c>
      <c r="C5" s="135">
        <v>6000.0</v>
      </c>
      <c r="D5" s="136">
        <f t="shared" si="1"/>
        <v>-0.1483333333</v>
      </c>
    </row>
    <row r="6">
      <c r="A6" s="15">
        <v>10659.0</v>
      </c>
      <c r="B6" s="135">
        <f>+ERs!C20</f>
        <v>6029</v>
      </c>
      <c r="C6" s="135">
        <v>6000.0</v>
      </c>
      <c r="D6" s="136">
        <f t="shared" si="1"/>
        <v>0.004833333333</v>
      </c>
    </row>
    <row r="7">
      <c r="A7" s="15">
        <v>10783.0</v>
      </c>
      <c r="B7" s="135">
        <f>+ERs!C21</f>
        <v>6797</v>
      </c>
      <c r="C7" s="135">
        <v>6000.0</v>
      </c>
      <c r="D7" s="136">
        <f t="shared" si="1"/>
        <v>0.1328333333</v>
      </c>
    </row>
    <row r="8">
      <c r="A8" s="15">
        <v>10784.0</v>
      </c>
      <c r="B8" s="135">
        <f>+ERs!C22</f>
        <v>6090</v>
      </c>
      <c r="C8" s="135">
        <v>6000.0</v>
      </c>
      <c r="D8" s="136">
        <f t="shared" si="1"/>
        <v>0.015</v>
      </c>
    </row>
    <row r="9">
      <c r="A9" s="15"/>
      <c r="B9" s="135"/>
      <c r="C9" s="137"/>
      <c r="D9" s="137"/>
    </row>
    <row r="10">
      <c r="A10" s="4" t="s">
        <v>192</v>
      </c>
      <c r="B10" s="11">
        <f>+'General data'!B5</f>
        <v>0.02</v>
      </c>
      <c r="C10" s="15" t="s">
        <v>12</v>
      </c>
    </row>
    <row r="11">
      <c r="A11" s="138" t="s">
        <v>193</v>
      </c>
      <c r="B11" s="11">
        <f>+'General data'!B4</f>
        <v>0.149</v>
      </c>
      <c r="C11" s="15" t="s">
        <v>8</v>
      </c>
    </row>
    <row r="12">
      <c r="A12" s="139" t="s">
        <v>194</v>
      </c>
      <c r="B12" s="11">
        <f>+'General data'!B20</f>
        <v>0.9</v>
      </c>
      <c r="C12" s="15" t="s">
        <v>66</v>
      </c>
    </row>
    <row r="13">
      <c r="B13" s="51"/>
    </row>
    <row r="14">
      <c r="B14" s="51"/>
    </row>
    <row r="15">
      <c r="A15" s="84" t="s">
        <v>195</v>
      </c>
      <c r="B15" s="51"/>
    </row>
    <row r="16">
      <c r="A16" s="140" t="s">
        <v>196</v>
      </c>
    </row>
    <row r="18">
      <c r="A18" s="141" t="s">
        <v>197</v>
      </c>
      <c r="B18" s="88"/>
      <c r="C18" s="88"/>
      <c r="D18" s="43"/>
    </row>
    <row r="19" ht="39.0" customHeight="1">
      <c r="A19" s="142" t="s">
        <v>198</v>
      </c>
      <c r="B19" s="142" t="s">
        <v>199</v>
      </c>
      <c r="C19" s="142" t="s">
        <v>200</v>
      </c>
      <c r="D19" s="142" t="s">
        <v>201</v>
      </c>
    </row>
    <row r="20">
      <c r="A20" s="11" t="str">
        <f>+ERs!B17</f>
        <v>GS7566</v>
      </c>
      <c r="B20" s="56">
        <f t="shared" ref="B20:B26" si="2">C20-D20</f>
        <v>1502</v>
      </c>
      <c r="C20" s="56">
        <f>+B3</f>
        <v>6021</v>
      </c>
      <c r="D20" s="56">
        <f>ROUNDDOWN(B3*(1-$B$10)*(1-$B$11)*$B$12, 0)</f>
        <v>4519</v>
      </c>
    </row>
    <row r="21" ht="15.75" customHeight="1">
      <c r="A21" s="11" t="str">
        <f>+ERs!B16</f>
        <v>GS7567</v>
      </c>
      <c r="B21" s="56">
        <f t="shared" si="2"/>
        <v>1501</v>
      </c>
      <c r="C21" s="56">
        <f>+B2</f>
        <v>6018</v>
      </c>
      <c r="D21" s="56">
        <f>ROUNDDOWN(B2*(1-$B$10)*(1-$B$11)*$B$12, 0)</f>
        <v>4517</v>
      </c>
    </row>
    <row r="22" ht="15.75" customHeight="1">
      <c r="A22" s="11" t="str">
        <f>+ERs!B18</f>
        <v>GS10657</v>
      </c>
      <c r="B22" s="56">
        <f t="shared" si="2"/>
        <v>1504</v>
      </c>
      <c r="C22" s="56">
        <f t="shared" ref="C22:C26" si="3">+B4</f>
        <v>6028</v>
      </c>
      <c r="D22" s="56">
        <f t="shared" ref="D22:D26" si="4">ROUNDDOWN(B4*(1-$B$10)*(1-$B$11)*$B$12, 0)</f>
        <v>4524</v>
      </c>
    </row>
    <row r="23" ht="15.75" customHeight="1">
      <c r="A23" s="11" t="str">
        <f>+ERs!B19</f>
        <v>GS10658</v>
      </c>
      <c r="B23" s="56">
        <f t="shared" si="2"/>
        <v>1275</v>
      </c>
      <c r="C23" s="56">
        <f t="shared" si="3"/>
        <v>5110</v>
      </c>
      <c r="D23" s="56">
        <f t="shared" si="4"/>
        <v>3835</v>
      </c>
    </row>
    <row r="24" ht="15.75" customHeight="1">
      <c r="A24" s="11" t="str">
        <f>+ERs!B20</f>
        <v>GS10659</v>
      </c>
      <c r="B24" s="56">
        <f t="shared" si="2"/>
        <v>1504</v>
      </c>
      <c r="C24" s="56">
        <f t="shared" si="3"/>
        <v>6029</v>
      </c>
      <c r="D24" s="56">
        <f t="shared" si="4"/>
        <v>4525</v>
      </c>
    </row>
    <row r="25" ht="15.75" customHeight="1">
      <c r="A25" s="11" t="str">
        <f>+ERs!B21</f>
        <v>GS10783</v>
      </c>
      <c r="B25" s="56">
        <f t="shared" si="2"/>
        <v>1696</v>
      </c>
      <c r="C25" s="56">
        <f t="shared" si="3"/>
        <v>6797</v>
      </c>
      <c r="D25" s="56">
        <f t="shared" si="4"/>
        <v>5101</v>
      </c>
    </row>
    <row r="26" ht="15.75" customHeight="1">
      <c r="A26" s="11" t="str">
        <f>+ERs!B22</f>
        <v>GS10784</v>
      </c>
      <c r="B26" s="56">
        <f t="shared" si="2"/>
        <v>1519</v>
      </c>
      <c r="C26" s="56">
        <f t="shared" si="3"/>
        <v>6090</v>
      </c>
      <c r="D26" s="56">
        <f t="shared" si="4"/>
        <v>4571</v>
      </c>
    </row>
    <row r="27" ht="15.75" customHeight="1">
      <c r="A27" s="50"/>
      <c r="B27" s="32"/>
      <c r="C27" s="32"/>
      <c r="D27" s="32">
        <f>SUM(D20:D26)</f>
        <v>31592</v>
      </c>
    </row>
    <row r="28" ht="15.75" customHeight="1"/>
    <row r="29" ht="15.75" customHeight="1">
      <c r="A29" s="84" t="s">
        <v>202</v>
      </c>
    </row>
    <row r="30" ht="15.75" customHeight="1">
      <c r="A30" s="143" t="s">
        <v>203</v>
      </c>
      <c r="B30" s="144"/>
      <c r="C30" s="144"/>
      <c r="D30" s="144"/>
    </row>
    <row r="31" ht="15.75" customHeight="1"/>
    <row r="32" ht="15.75" customHeight="1">
      <c r="A32" s="141" t="s">
        <v>204</v>
      </c>
      <c r="B32" s="88"/>
      <c r="C32" s="88"/>
      <c r="D32" s="43"/>
    </row>
    <row r="33" ht="15.75" customHeight="1">
      <c r="A33" s="142" t="str">
        <f t="shared" ref="A33:A40" si="5">+A19</f>
        <v>GS IDs</v>
      </c>
      <c r="B33" s="142" t="s">
        <v>205</v>
      </c>
      <c r="C33" s="142" t="s">
        <v>206</v>
      </c>
      <c r="D33" s="142" t="s">
        <v>207</v>
      </c>
    </row>
    <row r="34" ht="15.75" customHeight="1">
      <c r="A34" s="11" t="str">
        <f t="shared" si="5"/>
        <v>GS7566</v>
      </c>
      <c r="B34" s="56">
        <f t="shared" ref="B34:B40" si="6">C34-D34</f>
        <v>1000</v>
      </c>
      <c r="C34" s="56">
        <f>+B3</f>
        <v>6021</v>
      </c>
      <c r="D34" s="145">
        <f>ROUNDDOWN(B3*(1-$B$10)*(1-$B$11), 0)</f>
        <v>5021</v>
      </c>
    </row>
    <row r="35" ht="15.75" customHeight="1">
      <c r="A35" s="11" t="str">
        <f t="shared" si="5"/>
        <v>GS7567</v>
      </c>
      <c r="B35" s="56">
        <f t="shared" si="6"/>
        <v>1000</v>
      </c>
      <c r="C35" s="56">
        <f>+B2</f>
        <v>6018</v>
      </c>
      <c r="D35" s="145">
        <f>ROUNDDOWN(B2*(1-$B$10)*(1-$B$11), 0)</f>
        <v>5018</v>
      </c>
    </row>
    <row r="36" ht="15.75" customHeight="1">
      <c r="A36" s="11" t="str">
        <f t="shared" si="5"/>
        <v>GS10657</v>
      </c>
      <c r="B36" s="56">
        <f t="shared" si="6"/>
        <v>1001</v>
      </c>
      <c r="C36" s="56">
        <f t="shared" ref="C36:C40" si="7">+B4</f>
        <v>6028</v>
      </c>
      <c r="D36" s="145">
        <f t="shared" ref="D36:D40" si="8">ROUNDDOWN(B4*(1-$B$10)*(1-$B$11), 0)</f>
        <v>5027</v>
      </c>
    </row>
    <row r="37" ht="15.75" customHeight="1">
      <c r="A37" s="11" t="str">
        <f t="shared" si="5"/>
        <v>GS10658</v>
      </c>
      <c r="B37" s="56">
        <f t="shared" si="6"/>
        <v>849</v>
      </c>
      <c r="C37" s="56">
        <f t="shared" si="7"/>
        <v>5110</v>
      </c>
      <c r="D37" s="145">
        <f t="shared" si="8"/>
        <v>4261</v>
      </c>
    </row>
    <row r="38" ht="15.75" customHeight="1">
      <c r="A38" s="11" t="str">
        <f t="shared" si="5"/>
        <v>GS10659</v>
      </c>
      <c r="B38" s="56">
        <f t="shared" si="6"/>
        <v>1001</v>
      </c>
      <c r="C38" s="56">
        <f t="shared" si="7"/>
        <v>6029</v>
      </c>
      <c r="D38" s="145">
        <f t="shared" si="8"/>
        <v>5028</v>
      </c>
    </row>
    <row r="39" ht="15.75" customHeight="1">
      <c r="A39" s="11" t="str">
        <f t="shared" si="5"/>
        <v>GS10783</v>
      </c>
      <c r="B39" s="56">
        <f t="shared" si="6"/>
        <v>1129</v>
      </c>
      <c r="C39" s="56">
        <f t="shared" si="7"/>
        <v>6797</v>
      </c>
      <c r="D39" s="145">
        <f t="shared" si="8"/>
        <v>5668</v>
      </c>
    </row>
    <row r="40" ht="15.75" customHeight="1">
      <c r="A40" s="11" t="str">
        <f t="shared" si="5"/>
        <v>GS10784</v>
      </c>
      <c r="B40" s="56">
        <f t="shared" si="6"/>
        <v>1012</v>
      </c>
      <c r="C40" s="56">
        <f t="shared" si="7"/>
        <v>6090</v>
      </c>
      <c r="D40" s="145">
        <f t="shared" si="8"/>
        <v>5078</v>
      </c>
      <c r="K40" s="146"/>
    </row>
    <row r="41" ht="15.75" customHeight="1">
      <c r="D41" s="32">
        <f>SUM(D34:D40)</f>
        <v>35101</v>
      </c>
    </row>
    <row r="42" ht="15.75" customHeight="1"/>
    <row r="43" ht="15.75" customHeight="1">
      <c r="A43" s="141" t="s">
        <v>208</v>
      </c>
      <c r="B43" s="88"/>
      <c r="C43" s="88"/>
      <c r="D43" s="43"/>
    </row>
    <row r="44" ht="15.75" customHeight="1">
      <c r="A44" s="142" t="str">
        <f>+A33</f>
        <v>GS IDs</v>
      </c>
      <c r="B44" s="142" t="s">
        <v>209</v>
      </c>
      <c r="C44" s="142" t="s">
        <v>210</v>
      </c>
      <c r="D44" s="142" t="s">
        <v>211</v>
      </c>
    </row>
    <row r="45" ht="15.75" customHeight="1">
      <c r="A45" s="11" t="str">
        <f t="shared" ref="A45:A51" si="9">+A20</f>
        <v>GS7566</v>
      </c>
      <c r="B45" s="5">
        <v>0.0</v>
      </c>
      <c r="C45" s="5">
        <v>1.0</v>
      </c>
      <c r="D45" s="5">
        <f t="shared" ref="D45:D51" si="10">C45-B45</f>
        <v>1</v>
      </c>
    </row>
    <row r="46" ht="15.75" customHeight="1">
      <c r="A46" s="11" t="str">
        <f t="shared" si="9"/>
        <v>GS7567</v>
      </c>
      <c r="B46" s="5">
        <v>0.0</v>
      </c>
      <c r="C46" s="5">
        <v>1.0</v>
      </c>
      <c r="D46" s="5">
        <f t="shared" si="10"/>
        <v>1</v>
      </c>
    </row>
    <row r="47" ht="15.75" customHeight="1">
      <c r="A47" s="11" t="str">
        <f t="shared" si="9"/>
        <v>GS10657</v>
      </c>
      <c r="B47" s="5">
        <v>0.0</v>
      </c>
      <c r="C47" s="5">
        <v>1.0</v>
      </c>
      <c r="D47" s="5">
        <f t="shared" si="10"/>
        <v>1</v>
      </c>
    </row>
    <row r="48" ht="15.75" customHeight="1">
      <c r="A48" s="11" t="str">
        <f t="shared" si="9"/>
        <v>GS10658</v>
      </c>
      <c r="B48" s="5">
        <v>0.0</v>
      </c>
      <c r="C48" s="5">
        <v>1.0</v>
      </c>
      <c r="D48" s="5">
        <f t="shared" si="10"/>
        <v>1</v>
      </c>
    </row>
    <row r="49" ht="15.75" customHeight="1">
      <c r="A49" s="11" t="str">
        <f t="shared" si="9"/>
        <v>GS10659</v>
      </c>
      <c r="B49" s="5">
        <v>0.0</v>
      </c>
      <c r="C49" s="5">
        <v>1.0</v>
      </c>
      <c r="D49" s="5">
        <f t="shared" si="10"/>
        <v>1</v>
      </c>
    </row>
    <row r="50" ht="15.75" customHeight="1">
      <c r="A50" s="11" t="str">
        <f t="shared" si="9"/>
        <v>GS10783</v>
      </c>
      <c r="B50" s="5">
        <v>0.0</v>
      </c>
      <c r="C50" s="5">
        <v>1.0</v>
      </c>
      <c r="D50" s="5">
        <f t="shared" si="10"/>
        <v>1</v>
      </c>
    </row>
    <row r="51" ht="15.75" customHeight="1">
      <c r="A51" s="147" t="str">
        <f t="shared" si="9"/>
        <v>GS10784</v>
      </c>
      <c r="B51" s="148">
        <v>0.0</v>
      </c>
      <c r="C51" s="148">
        <v>1.0</v>
      </c>
      <c r="D51" s="149">
        <f t="shared" si="10"/>
        <v>1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8:D18"/>
    <mergeCell ref="A32:D32"/>
    <mergeCell ref="A43:D43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59.43"/>
    <col customWidth="1" min="3" max="3" width="10.14"/>
    <col customWidth="1" min="4" max="26" width="8.86"/>
  </cols>
  <sheetData>
    <row r="1">
      <c r="A1" s="84" t="s">
        <v>212</v>
      </c>
    </row>
    <row r="2">
      <c r="A2" s="84" t="s">
        <v>213</v>
      </c>
    </row>
    <row r="8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</row>
    <row r="9">
      <c r="A9" s="150"/>
      <c r="B9" s="151" t="s">
        <v>214</v>
      </c>
      <c r="C9" s="152">
        <f>C10*1000</f>
        <v>26.24356</v>
      </c>
      <c r="D9" s="150"/>
      <c r="E9" s="150"/>
      <c r="F9" s="150"/>
      <c r="G9" s="150"/>
      <c r="H9" s="150"/>
      <c r="I9" s="150"/>
      <c r="J9" s="150"/>
      <c r="K9" s="150"/>
      <c r="L9" s="150"/>
      <c r="M9" s="150"/>
      <c r="P9" s="84">
        <v>7.6</v>
      </c>
      <c r="Q9" s="84" t="s">
        <v>215</v>
      </c>
    </row>
    <row r="10">
      <c r="A10" s="150"/>
      <c r="B10" s="151" t="s">
        <v>216</v>
      </c>
      <c r="C10" s="153">
        <f>'General data'!B9*'General data'!B7*P9</f>
        <v>0.02624356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</row>
    <row r="11">
      <c r="A11" s="150"/>
      <c r="B11" s="151" t="s">
        <v>217</v>
      </c>
      <c r="C11" s="56">
        <f>'General data'!B18*277780</f>
        <v>4333.368</v>
      </c>
      <c r="E11" s="150"/>
      <c r="F11" s="150"/>
      <c r="G11" s="150"/>
      <c r="H11" s="150"/>
      <c r="I11" s="150"/>
      <c r="J11" s="150"/>
      <c r="K11" s="150"/>
      <c r="L11" s="150"/>
      <c r="M11" s="150"/>
    </row>
    <row r="12">
      <c r="A12" s="150"/>
      <c r="B12" s="151" t="s">
        <v>218</v>
      </c>
      <c r="C12" s="154">
        <f>C11*C10</f>
        <v>113.7230031</v>
      </c>
      <c r="D12" s="150"/>
      <c r="E12" s="150"/>
      <c r="F12" s="150"/>
      <c r="G12" s="150"/>
      <c r="H12" s="150"/>
      <c r="I12" s="150"/>
      <c r="J12" s="150"/>
      <c r="K12" s="150"/>
      <c r="L12" s="150"/>
      <c r="M12" s="150"/>
    </row>
    <row r="13">
      <c r="A13" s="150"/>
      <c r="B13" s="151" t="s">
        <v>219</v>
      </c>
      <c r="C13" s="151">
        <v>1.0</v>
      </c>
      <c r="D13" s="155">
        <v>2.0</v>
      </c>
      <c r="E13" s="151">
        <v>3.0</v>
      </c>
      <c r="F13" s="151">
        <v>4.0</v>
      </c>
      <c r="G13" s="156">
        <v>5.0</v>
      </c>
      <c r="H13" s="157">
        <v>6.0</v>
      </c>
      <c r="I13" s="155">
        <v>7.0</v>
      </c>
      <c r="J13" s="151">
        <v>8.0</v>
      </c>
      <c r="K13" s="151">
        <v>9.0</v>
      </c>
      <c r="L13" s="151">
        <v>10.0</v>
      </c>
      <c r="M13" s="150"/>
    </row>
    <row r="14">
      <c r="A14" s="150"/>
      <c r="B14" s="151" t="s">
        <v>220</v>
      </c>
      <c r="C14" s="154">
        <f t="shared" ref="C14:L14" si="1">$C$12/C13</f>
        <v>113.7230031</v>
      </c>
      <c r="D14" s="158">
        <f t="shared" si="1"/>
        <v>56.86150156</v>
      </c>
      <c r="E14" s="154">
        <f t="shared" si="1"/>
        <v>37.9076677</v>
      </c>
      <c r="F14" s="154">
        <f t="shared" si="1"/>
        <v>28.43075078</v>
      </c>
      <c r="G14" s="159">
        <f t="shared" si="1"/>
        <v>22.74460062</v>
      </c>
      <c r="H14" s="160">
        <f t="shared" si="1"/>
        <v>18.95383385</v>
      </c>
      <c r="I14" s="158">
        <f t="shared" si="1"/>
        <v>16.2461433</v>
      </c>
      <c r="J14" s="154">
        <f t="shared" si="1"/>
        <v>14.21537539</v>
      </c>
      <c r="K14" s="154">
        <f t="shared" si="1"/>
        <v>12.63588923</v>
      </c>
      <c r="L14" s="154">
        <f t="shared" si="1"/>
        <v>11.37230031</v>
      </c>
      <c r="M14" s="150"/>
    </row>
    <row r="15">
      <c r="A15" s="150"/>
      <c r="B15" s="151" t="s">
        <v>221</v>
      </c>
      <c r="C15" s="161">
        <v>0.2</v>
      </c>
    </row>
    <row r="16">
      <c r="A16" s="150"/>
      <c r="B16" s="151" t="s">
        <v>222</v>
      </c>
      <c r="C16" s="23">
        <f t="shared" ref="C16:L16" si="2">$C$15*C14</f>
        <v>22.74460062</v>
      </c>
      <c r="D16" s="23">
        <f t="shared" si="2"/>
        <v>11.37230031</v>
      </c>
      <c r="E16" s="23">
        <f t="shared" si="2"/>
        <v>7.581533541</v>
      </c>
      <c r="F16" s="23">
        <f t="shared" si="2"/>
        <v>5.686150156</v>
      </c>
      <c r="G16" s="23">
        <f t="shared" si="2"/>
        <v>4.548920124</v>
      </c>
      <c r="H16" s="23">
        <f t="shared" si="2"/>
        <v>3.79076677</v>
      </c>
      <c r="I16" s="23">
        <f t="shared" si="2"/>
        <v>3.24922866</v>
      </c>
      <c r="J16" s="23">
        <f t="shared" si="2"/>
        <v>2.843075078</v>
      </c>
      <c r="K16" s="23">
        <f t="shared" si="2"/>
        <v>2.527177847</v>
      </c>
      <c r="L16" s="23">
        <f t="shared" si="2"/>
        <v>2.274460062</v>
      </c>
    </row>
    <row r="17">
      <c r="A17" s="150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</row>
    <row r="18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</row>
    <row r="19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</row>
    <row r="20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</row>
    <row r="21" ht="15.75" customHeight="1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</row>
    <row r="22" ht="15.75" customHeight="1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</row>
    <row r="23" ht="15.75" customHeight="1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ht="15.75" customHeight="1">
      <c r="A24" s="150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ht="15.75" customHeight="1">
      <c r="A25" s="150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ht="15.75" customHeight="1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ht="15.75" customHeight="1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ht="15.75" customHeight="1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ht="15.75" customHeight="1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ht="15.75" customHeight="1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ht="15.75" customHeight="1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ht="15.75" customHeight="1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ht="15.75" customHeight="1">
      <c r="A33" s="150"/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</row>
    <row r="34" ht="15.75" customHeight="1">
      <c r="A34" s="150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ht="15.75" customHeight="1">
      <c r="A35" s="150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ht="15.75" customHeight="1">
      <c r="A36" s="150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ht="15.75" customHeight="1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ht="15.75" customHeight="1">
      <c r="A38" s="150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14"/>
    <col customWidth="1" min="2" max="2" width="13.71"/>
    <col customWidth="1" min="3" max="3" width="11.14"/>
    <col customWidth="1" min="4" max="4" width="11.86"/>
    <col customWidth="1" min="5" max="5" width="19.14"/>
    <col customWidth="1" min="6" max="6" width="14.86"/>
    <col customWidth="1" min="7" max="7" width="10.71"/>
    <col customWidth="1" min="8" max="8" width="9.14"/>
    <col customWidth="1" min="9" max="9" width="15.86"/>
    <col customWidth="1" min="10" max="10" width="4.29"/>
    <col customWidth="1" min="11" max="11" width="7.0"/>
    <col customWidth="1" min="12" max="12" width="7.14"/>
    <col customWidth="1" min="13" max="13" width="8.43"/>
    <col customWidth="1" min="14" max="14" width="8.71"/>
    <col customWidth="1" min="15" max="15" width="8.86"/>
    <col customWidth="1" min="16" max="16" width="9.0"/>
    <col customWidth="1" min="17" max="18" width="9.29"/>
    <col customWidth="1" min="19" max="20" width="8.71"/>
    <col customWidth="1" min="21" max="21" width="8.86"/>
    <col customWidth="1" min="22" max="22" width="9.29"/>
    <col customWidth="1" min="23" max="23" width="12.71"/>
    <col customWidth="1" min="24" max="24" width="2.0"/>
    <col customWidth="1" min="25" max="25" width="7.0"/>
    <col customWidth="1" min="26" max="26" width="7.14"/>
    <col customWidth="1" min="27" max="27" width="7.43"/>
    <col customWidth="1" min="28" max="28" width="8.71"/>
    <col customWidth="1" min="29" max="29" width="12.71"/>
    <col customWidth="1" min="30" max="30" width="13.0"/>
  </cols>
  <sheetData>
    <row r="1" ht="14.25" customHeight="1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</row>
    <row r="2" ht="14.25" customHeight="1">
      <c r="A2" s="162" t="s">
        <v>223</v>
      </c>
      <c r="B2" s="162" t="s">
        <v>224</v>
      </c>
      <c r="C2" s="163" t="s">
        <v>225</v>
      </c>
      <c r="D2" s="164">
        <f>2500/3600</f>
        <v>0.6944444444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</row>
    <row r="3" ht="14.25" customHeight="1">
      <c r="A3" s="162" t="s">
        <v>226</v>
      </c>
      <c r="B3" s="162" t="s">
        <v>227</v>
      </c>
      <c r="C3" s="163" t="s">
        <v>225</v>
      </c>
      <c r="D3" s="164">
        <f>20/(80+7)</f>
        <v>0.2298850575</v>
      </c>
      <c r="E3" s="163" t="s">
        <v>228</v>
      </c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</row>
    <row r="4" ht="14.25" customHeight="1">
      <c r="A4" s="162" t="s">
        <v>229</v>
      </c>
      <c r="B4" s="162" t="s">
        <v>230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</row>
    <row r="5" ht="14.25" customHeight="1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</row>
    <row r="6" ht="14.25" customHeight="1">
      <c r="A6" s="165" t="s">
        <v>231</v>
      </c>
      <c r="B6" s="166"/>
      <c r="C6" s="166"/>
      <c r="D6" s="166"/>
      <c r="E6" s="167"/>
      <c r="F6" s="168"/>
      <c r="G6" s="169"/>
      <c r="H6" s="169"/>
      <c r="I6" s="169"/>
      <c r="J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</row>
    <row r="7" ht="18.75" customHeight="1">
      <c r="A7" s="170" t="s">
        <v>232</v>
      </c>
      <c r="B7" s="88"/>
      <c r="C7" s="43"/>
      <c r="D7" s="171" t="s">
        <v>233</v>
      </c>
      <c r="E7" s="172"/>
      <c r="F7" s="168"/>
      <c r="G7" s="162"/>
      <c r="H7" s="162"/>
      <c r="I7" s="173" t="s">
        <v>234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2"/>
      <c r="X7" s="162"/>
      <c r="Y7" s="165" t="s">
        <v>235</v>
      </c>
      <c r="Z7" s="166"/>
      <c r="AA7" s="166"/>
      <c r="AB7" s="166"/>
      <c r="AC7" s="166"/>
      <c r="AD7" s="174"/>
    </row>
    <row r="8" ht="69.75" customHeight="1">
      <c r="A8" s="170" t="s">
        <v>236</v>
      </c>
      <c r="B8" s="88"/>
      <c r="C8" s="43"/>
      <c r="D8" s="175" t="s">
        <v>237</v>
      </c>
      <c r="E8" s="176" t="s">
        <v>238</v>
      </c>
      <c r="F8" s="177"/>
      <c r="G8" s="162"/>
      <c r="H8" s="162"/>
      <c r="I8" s="178" t="s">
        <v>239</v>
      </c>
      <c r="J8" s="162"/>
      <c r="K8" s="178" t="s">
        <v>240</v>
      </c>
      <c r="L8" s="178" t="s">
        <v>241</v>
      </c>
      <c r="M8" s="179" t="s">
        <v>242</v>
      </c>
      <c r="N8" s="179" t="s">
        <v>243</v>
      </c>
      <c r="O8" s="179" t="s">
        <v>244</v>
      </c>
      <c r="P8" s="179" t="s">
        <v>245</v>
      </c>
      <c r="Q8" s="179" t="s">
        <v>246</v>
      </c>
      <c r="R8" s="179" t="s">
        <v>247</v>
      </c>
      <c r="S8" s="179" t="s">
        <v>248</v>
      </c>
      <c r="T8" s="179" t="s">
        <v>249</v>
      </c>
      <c r="U8" s="179" t="s">
        <v>250</v>
      </c>
      <c r="V8" s="179" t="s">
        <v>251</v>
      </c>
      <c r="W8" s="179" t="s">
        <v>252</v>
      </c>
      <c r="X8" s="162"/>
      <c r="Y8" s="162"/>
      <c r="Z8" s="178" t="s">
        <v>240</v>
      </c>
      <c r="AA8" s="178" t="s">
        <v>241</v>
      </c>
      <c r="AB8" s="179" t="s">
        <v>242</v>
      </c>
      <c r="AC8" s="179" t="s">
        <v>253</v>
      </c>
      <c r="AD8" s="179" t="s">
        <v>252</v>
      </c>
    </row>
    <row r="9" ht="14.25" customHeight="1">
      <c r="A9" s="180" t="s">
        <v>254</v>
      </c>
      <c r="B9" s="181"/>
      <c r="C9" s="182">
        <v>3000.0</v>
      </c>
      <c r="D9" s="183">
        <v>10.0</v>
      </c>
      <c r="E9" s="184">
        <f>D9*C9</f>
        <v>30000</v>
      </c>
      <c r="F9" s="185"/>
      <c r="G9" s="162"/>
      <c r="H9" s="162"/>
      <c r="I9" s="186"/>
      <c r="J9" s="186">
        <v>1.0</v>
      </c>
      <c r="K9" s="187">
        <v>1.0</v>
      </c>
      <c r="L9" s="188">
        <v>0.0</v>
      </c>
      <c r="M9" s="189">
        <f t="shared" ref="M9:M14" si="1">+$M$32</f>
        <v>3000</v>
      </c>
      <c r="N9" s="190">
        <v>0.0</v>
      </c>
      <c r="O9" s="190">
        <v>0.0</v>
      </c>
      <c r="P9" s="190">
        <v>0.0</v>
      </c>
      <c r="Q9" s="190">
        <v>0.0</v>
      </c>
      <c r="R9" s="190">
        <v>0.0</v>
      </c>
      <c r="S9" s="190">
        <v>0.0</v>
      </c>
      <c r="T9" s="190">
        <v>0.0</v>
      </c>
      <c r="U9" s="190">
        <v>0.0</v>
      </c>
      <c r="V9" s="190">
        <v>0.0</v>
      </c>
      <c r="W9" s="189">
        <f>SUM(N9:V9)*3600</f>
        <v>0</v>
      </c>
      <c r="X9" s="162"/>
      <c r="Y9" s="186">
        <v>1.0</v>
      </c>
      <c r="Z9" s="187">
        <v>1.0</v>
      </c>
      <c r="AA9" s="188">
        <v>0.0</v>
      </c>
      <c r="AB9" s="189">
        <f t="shared" ref="AB9:AB14" si="2">$AB$32</f>
        <v>3000</v>
      </c>
      <c r="AC9" s="190">
        <v>0.0</v>
      </c>
      <c r="AD9" s="189">
        <f>+AC9*3600</f>
        <v>0</v>
      </c>
    </row>
    <row r="10" ht="14.25" customHeight="1">
      <c r="A10" s="162"/>
      <c r="B10" s="162"/>
      <c r="C10" s="162"/>
      <c r="D10" s="162"/>
      <c r="E10" s="191">
        <f>+E9</f>
        <v>30000</v>
      </c>
      <c r="F10" s="192"/>
      <c r="G10" s="162"/>
      <c r="H10" s="162"/>
      <c r="I10" s="186"/>
      <c r="J10" s="186">
        <v>2.0</v>
      </c>
      <c r="K10" s="187">
        <v>0.041666666666666664</v>
      </c>
      <c r="L10" s="188">
        <v>0.0</v>
      </c>
      <c r="M10" s="189">
        <f t="shared" si="1"/>
        <v>3000</v>
      </c>
      <c r="N10" s="190">
        <v>0.0</v>
      </c>
      <c r="O10" s="190">
        <v>0.0</v>
      </c>
      <c r="P10" s="190">
        <v>0.0</v>
      </c>
      <c r="Q10" s="190">
        <v>0.0</v>
      </c>
      <c r="R10" s="190">
        <v>0.0</v>
      </c>
      <c r="S10" s="190">
        <v>0.0</v>
      </c>
      <c r="T10" s="190">
        <v>0.0</v>
      </c>
      <c r="U10" s="190">
        <v>0.0</v>
      </c>
      <c r="V10" s="190">
        <v>0.0</v>
      </c>
      <c r="W10" s="189">
        <f t="shared" ref="W10:W32" si="3">SUM(N10:V10)*3600+W9</f>
        <v>0</v>
      </c>
      <c r="X10" s="162"/>
      <c r="Y10" s="186">
        <v>2.0</v>
      </c>
      <c r="Z10" s="187">
        <v>0.041666666666666664</v>
      </c>
      <c r="AA10" s="188">
        <v>0.0</v>
      </c>
      <c r="AB10" s="189">
        <f t="shared" si="2"/>
        <v>3000</v>
      </c>
      <c r="AC10" s="190">
        <v>0.0</v>
      </c>
      <c r="AD10" s="189">
        <f t="shared" ref="AD10:AD32" si="4">SUM(AC10)*3600+AD9</f>
        <v>0</v>
      </c>
    </row>
    <row r="11" ht="14.25" customHeight="1">
      <c r="A11" s="162"/>
      <c r="B11" s="162"/>
      <c r="C11" s="162"/>
      <c r="D11" s="162"/>
      <c r="E11" s="162"/>
      <c r="F11" s="193"/>
      <c r="G11" s="162"/>
      <c r="H11" s="162"/>
      <c r="I11" s="186"/>
      <c r="J11" s="186">
        <v>3.0</v>
      </c>
      <c r="K11" s="187">
        <v>0.08333333333333333</v>
      </c>
      <c r="L11" s="188">
        <v>0.0</v>
      </c>
      <c r="M11" s="189">
        <f t="shared" si="1"/>
        <v>3000</v>
      </c>
      <c r="N11" s="190">
        <v>0.0</v>
      </c>
      <c r="O11" s="190">
        <v>0.0</v>
      </c>
      <c r="P11" s="190">
        <v>0.0</v>
      </c>
      <c r="Q11" s="190">
        <v>0.0</v>
      </c>
      <c r="R11" s="190">
        <v>0.0</v>
      </c>
      <c r="S11" s="190">
        <v>0.0</v>
      </c>
      <c r="T11" s="190">
        <v>0.0</v>
      </c>
      <c r="U11" s="190">
        <v>0.0</v>
      </c>
      <c r="V11" s="190">
        <v>0.0</v>
      </c>
      <c r="W11" s="189">
        <f t="shared" si="3"/>
        <v>0</v>
      </c>
      <c r="X11" s="162"/>
      <c r="Y11" s="186">
        <v>3.0</v>
      </c>
      <c r="Z11" s="187">
        <v>0.08333333333333333</v>
      </c>
      <c r="AA11" s="188">
        <v>0.0</v>
      </c>
      <c r="AB11" s="189">
        <f t="shared" si="2"/>
        <v>3000</v>
      </c>
      <c r="AC11" s="190">
        <v>0.0</v>
      </c>
      <c r="AD11" s="189">
        <f t="shared" si="4"/>
        <v>0</v>
      </c>
    </row>
    <row r="12" ht="14.25" customHeight="1">
      <c r="A12" s="194" t="s">
        <v>255</v>
      </c>
      <c r="B12" s="195"/>
      <c r="C12" s="195"/>
      <c r="D12" s="195"/>
      <c r="E12" s="195"/>
      <c r="F12" s="195"/>
      <c r="G12" s="196"/>
      <c r="H12" s="162"/>
      <c r="I12" s="186"/>
      <c r="J12" s="186">
        <v>4.0</v>
      </c>
      <c r="K12" s="187">
        <v>0.125</v>
      </c>
      <c r="L12" s="188">
        <v>0.0</v>
      </c>
      <c r="M12" s="189">
        <f t="shared" si="1"/>
        <v>3000</v>
      </c>
      <c r="N12" s="190">
        <v>0.0</v>
      </c>
      <c r="O12" s="190">
        <v>0.0</v>
      </c>
      <c r="P12" s="190">
        <v>0.0</v>
      </c>
      <c r="Q12" s="190">
        <v>0.0</v>
      </c>
      <c r="R12" s="190">
        <v>0.0</v>
      </c>
      <c r="S12" s="190">
        <v>0.0</v>
      </c>
      <c r="T12" s="190">
        <v>0.0</v>
      </c>
      <c r="U12" s="190">
        <v>0.0</v>
      </c>
      <c r="V12" s="190">
        <v>0.0</v>
      </c>
      <c r="W12" s="189">
        <f t="shared" si="3"/>
        <v>0</v>
      </c>
      <c r="X12" s="162"/>
      <c r="Y12" s="186">
        <v>4.0</v>
      </c>
      <c r="Z12" s="187">
        <v>0.125</v>
      </c>
      <c r="AA12" s="188">
        <v>0.0</v>
      </c>
      <c r="AB12" s="189">
        <f t="shared" si="2"/>
        <v>3000</v>
      </c>
      <c r="AC12" s="190">
        <v>0.0</v>
      </c>
      <c r="AD12" s="189">
        <f t="shared" si="4"/>
        <v>0</v>
      </c>
    </row>
    <row r="13" ht="38.25" customHeight="1">
      <c r="A13" s="197" t="s">
        <v>256</v>
      </c>
      <c r="B13" s="197" t="s">
        <v>257</v>
      </c>
      <c r="C13" s="197" t="s">
        <v>225</v>
      </c>
      <c r="D13" s="197" t="s">
        <v>258</v>
      </c>
      <c r="E13" s="175" t="s">
        <v>259</v>
      </c>
      <c r="F13" s="197" t="s">
        <v>260</v>
      </c>
      <c r="G13" s="197" t="s">
        <v>261</v>
      </c>
      <c r="H13" s="162"/>
      <c r="I13" s="186"/>
      <c r="J13" s="186">
        <v>5.0</v>
      </c>
      <c r="K13" s="187">
        <v>0.16666666666666666</v>
      </c>
      <c r="L13" s="188">
        <v>0.0</v>
      </c>
      <c r="M13" s="189">
        <f t="shared" si="1"/>
        <v>3000</v>
      </c>
      <c r="N13" s="190">
        <v>0.0</v>
      </c>
      <c r="O13" s="190">
        <v>0.0</v>
      </c>
      <c r="P13" s="190">
        <v>0.0</v>
      </c>
      <c r="Q13" s="190">
        <v>0.0</v>
      </c>
      <c r="R13" s="190">
        <v>0.0</v>
      </c>
      <c r="S13" s="190">
        <v>0.0</v>
      </c>
      <c r="T13" s="190">
        <v>0.0</v>
      </c>
      <c r="U13" s="190">
        <v>0.0</v>
      </c>
      <c r="V13" s="190">
        <v>0.0</v>
      </c>
      <c r="W13" s="189">
        <f t="shared" si="3"/>
        <v>0</v>
      </c>
      <c r="X13" s="162"/>
      <c r="Y13" s="186">
        <v>5.0</v>
      </c>
      <c r="Z13" s="187">
        <v>0.16666666666666666</v>
      </c>
      <c r="AA13" s="188">
        <v>0.0</v>
      </c>
      <c r="AB13" s="189">
        <f t="shared" si="2"/>
        <v>3000</v>
      </c>
      <c r="AC13" s="190">
        <v>0.0</v>
      </c>
      <c r="AD13" s="189">
        <f t="shared" si="4"/>
        <v>0</v>
      </c>
    </row>
    <row r="14" ht="14.25" customHeight="1">
      <c r="A14" s="198" t="s">
        <v>262</v>
      </c>
      <c r="B14" s="199">
        <v>1.0</v>
      </c>
      <c r="C14" s="200">
        <f t="shared" ref="C14:C22" si="5">+$D$3</f>
        <v>0.2298850575</v>
      </c>
      <c r="D14" s="201">
        <f t="shared" ref="D14:D22" si="6">+C14</f>
        <v>0.2298850575</v>
      </c>
      <c r="E14" s="202">
        <v>5.0</v>
      </c>
      <c r="F14" s="203">
        <f t="shared" ref="F14:F22" si="7">D14*E14*3600/$D$9</f>
        <v>413.7931034</v>
      </c>
      <c r="G14" s="203">
        <f>BenConsAndStorage!F14*BenConsAndStorage!$D$9</f>
        <v>4137.931034</v>
      </c>
      <c r="H14" s="162"/>
      <c r="I14" s="186"/>
      <c r="J14" s="186">
        <v>6.0</v>
      </c>
      <c r="K14" s="187">
        <v>0.20833333333333334</v>
      </c>
      <c r="L14" s="188">
        <v>0.0</v>
      </c>
      <c r="M14" s="189">
        <f t="shared" si="1"/>
        <v>3000</v>
      </c>
      <c r="N14" s="190">
        <v>0.0</v>
      </c>
      <c r="O14" s="190">
        <v>0.0</v>
      </c>
      <c r="P14" s="190">
        <v>0.0</v>
      </c>
      <c r="Q14" s="190">
        <v>0.0</v>
      </c>
      <c r="R14" s="190">
        <v>0.0</v>
      </c>
      <c r="S14" s="190">
        <v>0.0</v>
      </c>
      <c r="T14" s="190">
        <v>0.0</v>
      </c>
      <c r="U14" s="190">
        <v>0.0</v>
      </c>
      <c r="V14" s="190">
        <v>0.0</v>
      </c>
      <c r="W14" s="189">
        <f t="shared" si="3"/>
        <v>0</v>
      </c>
      <c r="X14" s="162"/>
      <c r="Y14" s="186">
        <v>6.0</v>
      </c>
      <c r="Z14" s="187">
        <v>0.20833333333333334</v>
      </c>
      <c r="AA14" s="188">
        <v>0.0</v>
      </c>
      <c r="AB14" s="189">
        <f t="shared" si="2"/>
        <v>3000</v>
      </c>
      <c r="AC14" s="190">
        <v>0.0</v>
      </c>
      <c r="AD14" s="189">
        <f t="shared" si="4"/>
        <v>0</v>
      </c>
    </row>
    <row r="15" ht="14.25" customHeight="1">
      <c r="A15" s="204"/>
      <c r="B15" s="199">
        <v>2.0</v>
      </c>
      <c r="C15" s="200">
        <f t="shared" si="5"/>
        <v>0.2298850575</v>
      </c>
      <c r="D15" s="201">
        <f t="shared" si="6"/>
        <v>0.2298850575</v>
      </c>
      <c r="E15" s="202">
        <v>5.0</v>
      </c>
      <c r="F15" s="203">
        <f t="shared" si="7"/>
        <v>413.7931034</v>
      </c>
      <c r="G15" s="203">
        <f>BenConsAndStorage!F15*BenConsAndStorage!$D$9</f>
        <v>4137.931034</v>
      </c>
      <c r="H15" s="162"/>
      <c r="I15" s="186"/>
      <c r="J15" s="186">
        <v>7.0</v>
      </c>
      <c r="K15" s="187">
        <v>0.25</v>
      </c>
      <c r="L15" s="188">
        <v>0.0</v>
      </c>
      <c r="M15" s="189">
        <f t="shared" ref="M15:M29" si="8">(L15*3600)+M14-SUM(N15:V15)*3600</f>
        <v>1344.827586</v>
      </c>
      <c r="N15" s="190">
        <f t="shared" ref="N15:N19" si="9">+$D$14</f>
        <v>0.2298850575</v>
      </c>
      <c r="O15" s="190">
        <f t="shared" ref="O15:O19" si="10">+$D$15</f>
        <v>0.2298850575</v>
      </c>
      <c r="P15" s="190">
        <v>0.0</v>
      </c>
      <c r="Q15" s="190">
        <v>0.0</v>
      </c>
      <c r="R15" s="190">
        <v>0.0</v>
      </c>
      <c r="S15" s="190">
        <v>0.0</v>
      </c>
      <c r="T15" s="190">
        <v>0.0</v>
      </c>
      <c r="U15" s="190">
        <v>0.0</v>
      </c>
      <c r="V15" s="190">
        <v>0.0</v>
      </c>
      <c r="W15" s="189">
        <f t="shared" si="3"/>
        <v>1655.172414</v>
      </c>
      <c r="X15" s="162"/>
      <c r="Y15" s="186">
        <v>7.0</v>
      </c>
      <c r="Z15" s="187">
        <v>0.25</v>
      </c>
      <c r="AA15" s="188">
        <v>0.0</v>
      </c>
      <c r="AB15" s="189">
        <f t="shared" ref="AB15:AB29" si="11">+(AA15*3600)-(AC15*3600)+AB14</f>
        <v>517.2413793</v>
      </c>
      <c r="AC15" s="190">
        <f t="shared" ref="AC15:AC26" si="12">+$D$14*3</f>
        <v>0.6896551724</v>
      </c>
      <c r="AD15" s="189">
        <f t="shared" si="4"/>
        <v>2482.758621</v>
      </c>
    </row>
    <row r="16" ht="14.25" customHeight="1">
      <c r="A16" s="204"/>
      <c r="B16" s="199">
        <v>3.0</v>
      </c>
      <c r="C16" s="200">
        <f t="shared" si="5"/>
        <v>0.2298850575</v>
      </c>
      <c r="D16" s="201">
        <f t="shared" si="6"/>
        <v>0.2298850575</v>
      </c>
      <c r="E16" s="202">
        <v>4.0</v>
      </c>
      <c r="F16" s="203">
        <f t="shared" si="7"/>
        <v>331.0344828</v>
      </c>
      <c r="G16" s="203">
        <f>BenConsAndStorage!F16*BenConsAndStorage!$D$9</f>
        <v>3310.344828</v>
      </c>
      <c r="H16" s="162"/>
      <c r="I16" s="205" t="s">
        <v>263</v>
      </c>
      <c r="J16" s="186">
        <v>8.0</v>
      </c>
      <c r="K16" s="187">
        <v>0.2916666666666667</v>
      </c>
      <c r="L16" s="188">
        <f t="shared" ref="L16:L29" si="13">+$D$2</f>
        <v>0.6944444444</v>
      </c>
      <c r="M16" s="189">
        <f t="shared" si="8"/>
        <v>2189.655172</v>
      </c>
      <c r="N16" s="190">
        <f t="shared" si="9"/>
        <v>0.2298850575</v>
      </c>
      <c r="O16" s="190">
        <f t="shared" si="10"/>
        <v>0.2298850575</v>
      </c>
      <c r="P16" s="190">
        <v>0.0</v>
      </c>
      <c r="Q16" s="190">
        <v>0.0</v>
      </c>
      <c r="R16" s="190">
        <v>0.0</v>
      </c>
      <c r="S16" s="190">
        <v>0.0</v>
      </c>
      <c r="T16" s="190">
        <v>0.0</v>
      </c>
      <c r="U16" s="190">
        <v>0.0</v>
      </c>
      <c r="V16" s="190">
        <v>0.0</v>
      </c>
      <c r="W16" s="189">
        <f t="shared" si="3"/>
        <v>3310.344828</v>
      </c>
      <c r="X16" s="162"/>
      <c r="Y16" s="186">
        <v>8.0</v>
      </c>
      <c r="Z16" s="187">
        <v>0.2916666666666667</v>
      </c>
      <c r="AA16" s="188">
        <f t="shared" ref="AA16:AA29" si="14">+$D$2</f>
        <v>0.6944444444</v>
      </c>
      <c r="AB16" s="189">
        <f t="shared" si="11"/>
        <v>534.4827586</v>
      </c>
      <c r="AC16" s="190">
        <f t="shared" si="12"/>
        <v>0.6896551724</v>
      </c>
      <c r="AD16" s="189">
        <f t="shared" si="4"/>
        <v>4965.517241</v>
      </c>
    </row>
    <row r="17" ht="14.25" customHeight="1">
      <c r="A17" s="204"/>
      <c r="B17" s="199">
        <v>4.0</v>
      </c>
      <c r="C17" s="200">
        <f t="shared" si="5"/>
        <v>0.2298850575</v>
      </c>
      <c r="D17" s="201">
        <f t="shared" si="6"/>
        <v>0.2298850575</v>
      </c>
      <c r="E17" s="202">
        <v>4.0</v>
      </c>
      <c r="F17" s="203">
        <f t="shared" si="7"/>
        <v>331.0344828</v>
      </c>
      <c r="G17" s="203">
        <f>BenConsAndStorage!F17*BenConsAndStorage!$D$9</f>
        <v>3310.344828</v>
      </c>
      <c r="H17" s="162"/>
      <c r="I17" s="205" t="s">
        <v>263</v>
      </c>
      <c r="J17" s="186">
        <v>9.0</v>
      </c>
      <c r="K17" s="187">
        <v>0.3333333333333333</v>
      </c>
      <c r="L17" s="188">
        <f t="shared" si="13"/>
        <v>0.6944444444</v>
      </c>
      <c r="M17" s="189">
        <f t="shared" si="8"/>
        <v>2206.896552</v>
      </c>
      <c r="N17" s="190">
        <f t="shared" si="9"/>
        <v>0.2298850575</v>
      </c>
      <c r="O17" s="190">
        <f t="shared" si="10"/>
        <v>0.2298850575</v>
      </c>
      <c r="P17" s="190">
        <f t="shared" ref="P17:P20" si="15">+$D$16</f>
        <v>0.2298850575</v>
      </c>
      <c r="Q17" s="190">
        <v>0.0</v>
      </c>
      <c r="R17" s="190">
        <v>0.0</v>
      </c>
      <c r="S17" s="190">
        <v>0.0</v>
      </c>
      <c r="T17" s="190">
        <v>0.0</v>
      </c>
      <c r="U17" s="190">
        <v>0.0</v>
      </c>
      <c r="V17" s="190">
        <v>0.0</v>
      </c>
      <c r="W17" s="189">
        <f t="shared" si="3"/>
        <v>5793.103448</v>
      </c>
      <c r="X17" s="162"/>
      <c r="Y17" s="186">
        <v>9.0</v>
      </c>
      <c r="Z17" s="187">
        <v>0.3333333333333333</v>
      </c>
      <c r="AA17" s="188">
        <f t="shared" si="14"/>
        <v>0.6944444444</v>
      </c>
      <c r="AB17" s="189">
        <f t="shared" si="11"/>
        <v>551.7241379</v>
      </c>
      <c r="AC17" s="190">
        <f t="shared" si="12"/>
        <v>0.6896551724</v>
      </c>
      <c r="AD17" s="189">
        <f t="shared" si="4"/>
        <v>7448.275862</v>
      </c>
    </row>
    <row r="18" ht="15.0" customHeight="1">
      <c r="A18" s="204"/>
      <c r="B18" s="199">
        <v>5.0</v>
      </c>
      <c r="C18" s="200">
        <f t="shared" si="5"/>
        <v>0.2298850575</v>
      </c>
      <c r="D18" s="201">
        <f t="shared" si="6"/>
        <v>0.2298850575</v>
      </c>
      <c r="E18" s="202">
        <v>4.0</v>
      </c>
      <c r="F18" s="203">
        <f t="shared" si="7"/>
        <v>331.0344828</v>
      </c>
      <c r="G18" s="203">
        <f>BenConsAndStorage!F18*BenConsAndStorage!$D$9</f>
        <v>3310.344828</v>
      </c>
      <c r="H18" s="162"/>
      <c r="I18" s="205" t="s">
        <v>263</v>
      </c>
      <c r="J18" s="186">
        <v>10.0</v>
      </c>
      <c r="K18" s="187">
        <v>0.375</v>
      </c>
      <c r="L18" s="188">
        <f t="shared" si="13"/>
        <v>0.6944444444</v>
      </c>
      <c r="M18" s="189">
        <f t="shared" si="8"/>
        <v>2224.137931</v>
      </c>
      <c r="N18" s="190">
        <f t="shared" si="9"/>
        <v>0.2298850575</v>
      </c>
      <c r="O18" s="190">
        <f t="shared" si="10"/>
        <v>0.2298850575</v>
      </c>
      <c r="P18" s="190">
        <f t="shared" si="15"/>
        <v>0.2298850575</v>
      </c>
      <c r="Q18" s="190">
        <v>0.0</v>
      </c>
      <c r="R18" s="190">
        <v>0.0</v>
      </c>
      <c r="S18" s="190">
        <v>0.0</v>
      </c>
      <c r="T18" s="190">
        <v>0.0</v>
      </c>
      <c r="U18" s="190">
        <v>0.0</v>
      </c>
      <c r="V18" s="190">
        <v>0.0</v>
      </c>
      <c r="W18" s="189">
        <f t="shared" si="3"/>
        <v>8275.862069</v>
      </c>
      <c r="X18" s="162"/>
      <c r="Y18" s="186">
        <v>10.0</v>
      </c>
      <c r="Z18" s="187">
        <v>0.375</v>
      </c>
      <c r="AA18" s="188">
        <f t="shared" si="14"/>
        <v>0.6944444444</v>
      </c>
      <c r="AB18" s="189">
        <f t="shared" si="11"/>
        <v>568.9655172</v>
      </c>
      <c r="AC18" s="190">
        <f t="shared" si="12"/>
        <v>0.6896551724</v>
      </c>
      <c r="AD18" s="189">
        <f t="shared" si="4"/>
        <v>9931.034483</v>
      </c>
    </row>
    <row r="19" ht="14.25" customHeight="1">
      <c r="A19" s="204"/>
      <c r="B19" s="199">
        <v>6.0</v>
      </c>
      <c r="C19" s="200">
        <f t="shared" si="5"/>
        <v>0.2298850575</v>
      </c>
      <c r="D19" s="201">
        <f t="shared" si="6"/>
        <v>0.2298850575</v>
      </c>
      <c r="E19" s="202">
        <v>4.0</v>
      </c>
      <c r="F19" s="203">
        <f t="shared" si="7"/>
        <v>331.0344828</v>
      </c>
      <c r="G19" s="203">
        <f>BenConsAndStorage!F19*BenConsAndStorage!$D$9</f>
        <v>3310.344828</v>
      </c>
      <c r="H19" s="162"/>
      <c r="I19" s="205" t="s">
        <v>263</v>
      </c>
      <c r="J19" s="186">
        <v>11.0</v>
      </c>
      <c r="K19" s="187">
        <v>0.4166666666666667</v>
      </c>
      <c r="L19" s="188">
        <f t="shared" si="13"/>
        <v>0.6944444444</v>
      </c>
      <c r="M19" s="189">
        <f t="shared" si="8"/>
        <v>1413.793103</v>
      </c>
      <c r="N19" s="190">
        <f t="shared" si="9"/>
        <v>0.2298850575</v>
      </c>
      <c r="O19" s="190">
        <f t="shared" si="10"/>
        <v>0.2298850575</v>
      </c>
      <c r="P19" s="190">
        <f t="shared" si="15"/>
        <v>0.2298850575</v>
      </c>
      <c r="Q19" s="190">
        <f t="shared" ref="Q19:Q22" si="16">+$D$17</f>
        <v>0.2298850575</v>
      </c>
      <c r="R19" s="190">
        <v>0.0</v>
      </c>
      <c r="S19" s="190">
        <v>0.0</v>
      </c>
      <c r="T19" s="190">
        <v>0.0</v>
      </c>
      <c r="U19" s="190">
        <v>0.0</v>
      </c>
      <c r="V19" s="190">
        <v>0.0</v>
      </c>
      <c r="W19" s="189">
        <f t="shared" si="3"/>
        <v>11586.2069</v>
      </c>
      <c r="X19" s="162"/>
      <c r="Y19" s="186">
        <v>11.0</v>
      </c>
      <c r="Z19" s="187">
        <v>0.4166666666666667</v>
      </c>
      <c r="AA19" s="188">
        <f t="shared" si="14"/>
        <v>0.6944444444</v>
      </c>
      <c r="AB19" s="189">
        <f t="shared" si="11"/>
        <v>586.2068966</v>
      </c>
      <c r="AC19" s="190">
        <f t="shared" si="12"/>
        <v>0.6896551724</v>
      </c>
      <c r="AD19" s="189">
        <f t="shared" si="4"/>
        <v>12413.7931</v>
      </c>
    </row>
    <row r="20" ht="14.25" customHeight="1">
      <c r="A20" s="204"/>
      <c r="B20" s="199">
        <v>7.0</v>
      </c>
      <c r="C20" s="200">
        <f t="shared" si="5"/>
        <v>0.2298850575</v>
      </c>
      <c r="D20" s="201">
        <f t="shared" si="6"/>
        <v>0.2298850575</v>
      </c>
      <c r="E20" s="202">
        <v>4.0</v>
      </c>
      <c r="F20" s="203">
        <f t="shared" si="7"/>
        <v>331.0344828</v>
      </c>
      <c r="G20" s="203">
        <f>BenConsAndStorage!F20*BenConsAndStorage!$D$9</f>
        <v>3310.344828</v>
      </c>
      <c r="H20" s="162"/>
      <c r="I20" s="205" t="s">
        <v>263</v>
      </c>
      <c r="J20" s="186">
        <v>12.0</v>
      </c>
      <c r="K20" s="187">
        <v>0.4583333333333333</v>
      </c>
      <c r="L20" s="188">
        <f t="shared" si="13"/>
        <v>0.6944444444</v>
      </c>
      <c r="M20" s="189">
        <f t="shared" si="8"/>
        <v>1431.034483</v>
      </c>
      <c r="N20" s="190">
        <v>0.0</v>
      </c>
      <c r="O20" s="190">
        <v>0.0</v>
      </c>
      <c r="P20" s="190">
        <f t="shared" si="15"/>
        <v>0.2298850575</v>
      </c>
      <c r="Q20" s="190">
        <f t="shared" si="16"/>
        <v>0.2298850575</v>
      </c>
      <c r="R20" s="190">
        <f t="shared" ref="R20:R23" si="17">+$D$18</f>
        <v>0.2298850575</v>
      </c>
      <c r="S20" s="190">
        <v>0.0</v>
      </c>
      <c r="T20" s="190">
        <v>0.0</v>
      </c>
      <c r="U20" s="190">
        <v>0.0</v>
      </c>
      <c r="V20" s="190">
        <v>0.0</v>
      </c>
      <c r="W20" s="189">
        <f t="shared" si="3"/>
        <v>14068.96552</v>
      </c>
      <c r="X20" s="162"/>
      <c r="Y20" s="186">
        <v>12.0</v>
      </c>
      <c r="Z20" s="187">
        <v>0.4583333333333333</v>
      </c>
      <c r="AA20" s="188">
        <f t="shared" si="14"/>
        <v>0.6944444444</v>
      </c>
      <c r="AB20" s="189">
        <f t="shared" si="11"/>
        <v>603.4482759</v>
      </c>
      <c r="AC20" s="190">
        <f t="shared" si="12"/>
        <v>0.6896551724</v>
      </c>
      <c r="AD20" s="189">
        <f t="shared" si="4"/>
        <v>14896.55172</v>
      </c>
    </row>
    <row r="21" ht="14.25" customHeight="1">
      <c r="A21" s="204"/>
      <c r="B21" s="199">
        <v>8.0</v>
      </c>
      <c r="C21" s="200">
        <f t="shared" si="5"/>
        <v>0.2298850575</v>
      </c>
      <c r="D21" s="201">
        <f t="shared" si="6"/>
        <v>0.2298850575</v>
      </c>
      <c r="E21" s="202">
        <v>4.0</v>
      </c>
      <c r="F21" s="203">
        <f t="shared" si="7"/>
        <v>331.0344828</v>
      </c>
      <c r="G21" s="203">
        <f>BenConsAndStorage!F21*BenConsAndStorage!$D$9</f>
        <v>3310.344828</v>
      </c>
      <c r="H21" s="162"/>
      <c r="I21" s="205" t="s">
        <v>263</v>
      </c>
      <c r="J21" s="186">
        <v>13.0</v>
      </c>
      <c r="K21" s="187">
        <v>0.5</v>
      </c>
      <c r="L21" s="188">
        <f t="shared" si="13"/>
        <v>0.6944444444</v>
      </c>
      <c r="M21" s="189">
        <f t="shared" si="8"/>
        <v>1448.275862</v>
      </c>
      <c r="N21" s="190">
        <v>0.0</v>
      </c>
      <c r="O21" s="190">
        <v>0.0</v>
      </c>
      <c r="P21" s="190">
        <v>0.0</v>
      </c>
      <c r="Q21" s="190">
        <f t="shared" si="16"/>
        <v>0.2298850575</v>
      </c>
      <c r="R21" s="190">
        <f t="shared" si="17"/>
        <v>0.2298850575</v>
      </c>
      <c r="S21" s="190">
        <f t="shared" ref="S21:S24" si="18">+$D$19</f>
        <v>0.2298850575</v>
      </c>
      <c r="T21" s="190">
        <v>0.0</v>
      </c>
      <c r="U21" s="190">
        <v>0.0</v>
      </c>
      <c r="V21" s="190">
        <v>0.0</v>
      </c>
      <c r="W21" s="189">
        <f t="shared" si="3"/>
        <v>16551.72414</v>
      </c>
      <c r="X21" s="162"/>
      <c r="Y21" s="186">
        <v>13.0</v>
      </c>
      <c r="Z21" s="187">
        <v>0.5</v>
      </c>
      <c r="AA21" s="188">
        <f t="shared" si="14"/>
        <v>0.6944444444</v>
      </c>
      <c r="AB21" s="189">
        <f t="shared" si="11"/>
        <v>620.6896552</v>
      </c>
      <c r="AC21" s="190">
        <f t="shared" si="12"/>
        <v>0.6896551724</v>
      </c>
      <c r="AD21" s="189">
        <f t="shared" si="4"/>
        <v>17379.31034</v>
      </c>
    </row>
    <row r="22" ht="14.25" customHeight="1">
      <c r="A22" s="206"/>
      <c r="B22" s="199">
        <v>9.0</v>
      </c>
      <c r="C22" s="200">
        <f t="shared" si="5"/>
        <v>0.2298850575</v>
      </c>
      <c r="D22" s="201">
        <f t="shared" si="6"/>
        <v>0.2298850575</v>
      </c>
      <c r="E22" s="202">
        <v>4.0</v>
      </c>
      <c r="F22" s="203">
        <f t="shared" si="7"/>
        <v>331.0344828</v>
      </c>
      <c r="G22" s="203">
        <f>BenConsAndStorage!F22*BenConsAndStorage!$D$9</f>
        <v>3310.344828</v>
      </c>
      <c r="H22" s="162"/>
      <c r="I22" s="205" t="s">
        <v>263</v>
      </c>
      <c r="J22" s="186">
        <v>14.0</v>
      </c>
      <c r="K22" s="187">
        <v>0.5416666666666666</v>
      </c>
      <c r="L22" s="188">
        <f t="shared" si="13"/>
        <v>0.6944444444</v>
      </c>
      <c r="M22" s="189">
        <f t="shared" si="8"/>
        <v>1465.517241</v>
      </c>
      <c r="N22" s="190">
        <v>0.0</v>
      </c>
      <c r="O22" s="190">
        <v>0.0</v>
      </c>
      <c r="P22" s="190">
        <v>0.0</v>
      </c>
      <c r="Q22" s="190">
        <f t="shared" si="16"/>
        <v>0.2298850575</v>
      </c>
      <c r="R22" s="190">
        <f t="shared" si="17"/>
        <v>0.2298850575</v>
      </c>
      <c r="S22" s="190">
        <f t="shared" si="18"/>
        <v>0.2298850575</v>
      </c>
      <c r="T22" s="190">
        <v>0.0</v>
      </c>
      <c r="U22" s="190">
        <v>0.0</v>
      </c>
      <c r="V22" s="190">
        <v>0.0</v>
      </c>
      <c r="W22" s="189">
        <f t="shared" si="3"/>
        <v>19034.48276</v>
      </c>
      <c r="X22" s="162"/>
      <c r="Y22" s="186">
        <v>14.0</v>
      </c>
      <c r="Z22" s="187">
        <v>0.5416666666666666</v>
      </c>
      <c r="AA22" s="188">
        <f t="shared" si="14"/>
        <v>0.6944444444</v>
      </c>
      <c r="AB22" s="189">
        <f t="shared" si="11"/>
        <v>637.9310345</v>
      </c>
      <c r="AC22" s="190">
        <f t="shared" si="12"/>
        <v>0.6896551724</v>
      </c>
      <c r="AD22" s="189">
        <f t="shared" si="4"/>
        <v>19862.06897</v>
      </c>
    </row>
    <row r="23" ht="14.25" customHeight="1">
      <c r="A23" s="207" t="s">
        <v>264</v>
      </c>
      <c r="B23" s="208"/>
      <c r="C23" s="209"/>
      <c r="D23" s="210">
        <f>+SUM(D14:D22)</f>
        <v>2.068965517</v>
      </c>
      <c r="E23" s="210" t="s">
        <v>265</v>
      </c>
      <c r="F23" s="211">
        <f t="shared" ref="F23:G23" si="19">+SUM(F14:F22)</f>
        <v>3144.827586</v>
      </c>
      <c r="G23" s="211">
        <f t="shared" si="19"/>
        <v>31448.27586</v>
      </c>
      <c r="H23" s="162"/>
      <c r="I23" s="205" t="s">
        <v>263</v>
      </c>
      <c r="J23" s="186">
        <v>15.0</v>
      </c>
      <c r="K23" s="187">
        <v>0.5833333333333334</v>
      </c>
      <c r="L23" s="188">
        <f t="shared" si="13"/>
        <v>0.6944444444</v>
      </c>
      <c r="M23" s="189">
        <f t="shared" si="8"/>
        <v>1482.758621</v>
      </c>
      <c r="N23" s="190">
        <v>0.0</v>
      </c>
      <c r="O23" s="190">
        <v>0.0</v>
      </c>
      <c r="P23" s="190">
        <v>0.0</v>
      </c>
      <c r="Q23" s="190">
        <v>0.0</v>
      </c>
      <c r="R23" s="190">
        <f t="shared" si="17"/>
        <v>0.2298850575</v>
      </c>
      <c r="S23" s="190">
        <f t="shared" si="18"/>
        <v>0.2298850575</v>
      </c>
      <c r="T23" s="190">
        <f t="shared" ref="T23:T26" si="20">+$D$20</f>
        <v>0.2298850575</v>
      </c>
      <c r="U23" s="190">
        <v>0.0</v>
      </c>
      <c r="V23" s="190">
        <v>0.0</v>
      </c>
      <c r="W23" s="189">
        <f t="shared" si="3"/>
        <v>21517.24138</v>
      </c>
      <c r="X23" s="162"/>
      <c r="Y23" s="186">
        <v>15.0</v>
      </c>
      <c r="Z23" s="187">
        <v>0.5833333333333334</v>
      </c>
      <c r="AA23" s="188">
        <f t="shared" si="14"/>
        <v>0.6944444444</v>
      </c>
      <c r="AB23" s="189">
        <f t="shared" si="11"/>
        <v>655.1724138</v>
      </c>
      <c r="AC23" s="190">
        <f t="shared" si="12"/>
        <v>0.6896551724</v>
      </c>
      <c r="AD23" s="189">
        <f t="shared" si="4"/>
        <v>22344.82759</v>
      </c>
    </row>
    <row r="24" ht="14.25" customHeight="1">
      <c r="A24" s="162"/>
      <c r="B24" s="212"/>
      <c r="C24" s="162"/>
      <c r="D24" s="162"/>
      <c r="E24" s="162"/>
      <c r="F24" s="162"/>
      <c r="G24" s="162"/>
      <c r="H24" s="162"/>
      <c r="I24" s="205" t="s">
        <v>263</v>
      </c>
      <c r="J24" s="186">
        <v>16.0</v>
      </c>
      <c r="K24" s="187">
        <v>0.625</v>
      </c>
      <c r="L24" s="188">
        <f t="shared" si="13"/>
        <v>0.6944444444</v>
      </c>
      <c r="M24" s="189">
        <f t="shared" si="8"/>
        <v>672.4137931</v>
      </c>
      <c r="N24" s="190">
        <v>0.0</v>
      </c>
      <c r="O24" s="190">
        <v>0.0</v>
      </c>
      <c r="P24" s="190">
        <v>0.0</v>
      </c>
      <c r="Q24" s="190">
        <v>0.0</v>
      </c>
      <c r="R24" s="190">
        <v>0.0</v>
      </c>
      <c r="S24" s="190">
        <f t="shared" si="18"/>
        <v>0.2298850575</v>
      </c>
      <c r="T24" s="190">
        <f t="shared" si="20"/>
        <v>0.2298850575</v>
      </c>
      <c r="U24" s="190">
        <f t="shared" ref="U24:U27" si="21">+$D$21</f>
        <v>0.2298850575</v>
      </c>
      <c r="V24" s="190">
        <f t="shared" ref="V24:V27" si="22">+$D$22</f>
        <v>0.2298850575</v>
      </c>
      <c r="W24" s="189">
        <f t="shared" si="3"/>
        <v>24827.58621</v>
      </c>
      <c r="X24" s="162"/>
      <c r="Y24" s="186">
        <v>16.0</v>
      </c>
      <c r="Z24" s="187">
        <v>0.625</v>
      </c>
      <c r="AA24" s="188">
        <f t="shared" si="14"/>
        <v>0.6944444444</v>
      </c>
      <c r="AB24" s="189">
        <f t="shared" si="11"/>
        <v>672.4137931</v>
      </c>
      <c r="AC24" s="190">
        <f t="shared" si="12"/>
        <v>0.6896551724</v>
      </c>
      <c r="AD24" s="189">
        <f t="shared" si="4"/>
        <v>24827.58621</v>
      </c>
    </row>
    <row r="25" ht="14.25" customHeight="1">
      <c r="A25" s="213" t="s">
        <v>266</v>
      </c>
      <c r="B25" s="43"/>
      <c r="C25" s="162"/>
      <c r="D25" s="162"/>
      <c r="E25" s="162"/>
      <c r="F25" s="162"/>
      <c r="G25" s="162"/>
      <c r="H25" s="162"/>
      <c r="I25" s="205" t="s">
        <v>263</v>
      </c>
      <c r="J25" s="186">
        <v>17.0</v>
      </c>
      <c r="K25" s="187">
        <v>0.6666666666666666</v>
      </c>
      <c r="L25" s="188">
        <f t="shared" si="13"/>
        <v>0.6944444444</v>
      </c>
      <c r="M25" s="189">
        <f t="shared" si="8"/>
        <v>689.6551724</v>
      </c>
      <c r="N25" s="190">
        <v>0.0</v>
      </c>
      <c r="O25" s="190">
        <v>0.0</v>
      </c>
      <c r="P25" s="190">
        <v>0.0</v>
      </c>
      <c r="Q25" s="190">
        <v>0.0</v>
      </c>
      <c r="R25" s="190">
        <v>0.0</v>
      </c>
      <c r="S25" s="190">
        <v>0.0</v>
      </c>
      <c r="T25" s="190">
        <f t="shared" si="20"/>
        <v>0.2298850575</v>
      </c>
      <c r="U25" s="190">
        <f t="shared" si="21"/>
        <v>0.2298850575</v>
      </c>
      <c r="V25" s="190">
        <f t="shared" si="22"/>
        <v>0.2298850575</v>
      </c>
      <c r="W25" s="189">
        <f t="shared" si="3"/>
        <v>27310.34483</v>
      </c>
      <c r="X25" s="162"/>
      <c r="Y25" s="186">
        <v>17.0</v>
      </c>
      <c r="Z25" s="187">
        <v>0.6666666666666666</v>
      </c>
      <c r="AA25" s="188">
        <f t="shared" si="14"/>
        <v>0.6944444444</v>
      </c>
      <c r="AB25" s="189">
        <f t="shared" si="11"/>
        <v>689.6551724</v>
      </c>
      <c r="AC25" s="190">
        <f t="shared" si="12"/>
        <v>0.6896551724</v>
      </c>
      <c r="AD25" s="189">
        <f t="shared" si="4"/>
        <v>27310.34483</v>
      </c>
    </row>
    <row r="26" ht="14.25" customHeight="1">
      <c r="A26" s="214" t="s">
        <v>267</v>
      </c>
      <c r="B26" s="214">
        <v>3.0</v>
      </c>
      <c r="C26" s="162"/>
      <c r="D26" s="162"/>
      <c r="E26" s="162"/>
      <c r="F26" s="162"/>
      <c r="G26" s="162"/>
      <c r="H26" s="162"/>
      <c r="I26" s="215" t="s">
        <v>268</v>
      </c>
      <c r="J26" s="186">
        <v>18.0</v>
      </c>
      <c r="K26" s="187">
        <v>0.7083333333333334</v>
      </c>
      <c r="L26" s="188">
        <f t="shared" si="13"/>
        <v>0.6944444444</v>
      </c>
      <c r="M26" s="189">
        <f t="shared" si="8"/>
        <v>706.8965517</v>
      </c>
      <c r="N26" s="190">
        <v>0.0</v>
      </c>
      <c r="O26" s="190">
        <v>0.0</v>
      </c>
      <c r="P26" s="190">
        <v>0.0</v>
      </c>
      <c r="Q26" s="190">
        <v>0.0</v>
      </c>
      <c r="R26" s="190">
        <v>0.0</v>
      </c>
      <c r="S26" s="190">
        <v>0.0</v>
      </c>
      <c r="T26" s="190">
        <f t="shared" si="20"/>
        <v>0.2298850575</v>
      </c>
      <c r="U26" s="190">
        <f t="shared" si="21"/>
        <v>0.2298850575</v>
      </c>
      <c r="V26" s="190">
        <f t="shared" si="22"/>
        <v>0.2298850575</v>
      </c>
      <c r="W26" s="189">
        <f t="shared" si="3"/>
        <v>29793.10345</v>
      </c>
      <c r="X26" s="162"/>
      <c r="Y26" s="186">
        <v>18.0</v>
      </c>
      <c r="Z26" s="187">
        <v>0.7083333333333334</v>
      </c>
      <c r="AA26" s="188">
        <f t="shared" si="14"/>
        <v>0.6944444444</v>
      </c>
      <c r="AB26" s="189">
        <f t="shared" si="11"/>
        <v>706.8965517</v>
      </c>
      <c r="AC26" s="190">
        <f t="shared" si="12"/>
        <v>0.6896551724</v>
      </c>
      <c r="AD26" s="189">
        <f t="shared" si="4"/>
        <v>29793.10345</v>
      </c>
    </row>
    <row r="27" ht="14.25" customHeight="1">
      <c r="A27" s="216" t="s">
        <v>269</v>
      </c>
      <c r="B27" s="217">
        <f>+B26</f>
        <v>3</v>
      </c>
      <c r="C27" s="162"/>
      <c r="D27" s="162"/>
      <c r="E27" s="162"/>
      <c r="F27" s="162"/>
      <c r="G27" s="162"/>
      <c r="H27" s="162"/>
      <c r="I27" s="215" t="s">
        <v>268</v>
      </c>
      <c r="J27" s="186">
        <v>19.0</v>
      </c>
      <c r="K27" s="187">
        <v>0.75</v>
      </c>
      <c r="L27" s="188">
        <f t="shared" si="13"/>
        <v>0.6944444444</v>
      </c>
      <c r="M27" s="189">
        <f t="shared" si="8"/>
        <v>1551.724138</v>
      </c>
      <c r="N27" s="190">
        <v>0.0</v>
      </c>
      <c r="O27" s="190">
        <v>0.0</v>
      </c>
      <c r="P27" s="190">
        <v>0.0</v>
      </c>
      <c r="Q27" s="190">
        <v>0.0</v>
      </c>
      <c r="R27" s="190">
        <v>0.0</v>
      </c>
      <c r="S27" s="190">
        <v>0.0</v>
      </c>
      <c r="T27" s="190">
        <v>0.0</v>
      </c>
      <c r="U27" s="190">
        <f t="shared" si="21"/>
        <v>0.2298850575</v>
      </c>
      <c r="V27" s="190">
        <f t="shared" si="22"/>
        <v>0.2298850575</v>
      </c>
      <c r="W27" s="218">
        <f t="shared" si="3"/>
        <v>31448.27586</v>
      </c>
      <c r="X27" s="162"/>
      <c r="Y27" s="186">
        <v>19.0</v>
      </c>
      <c r="Z27" s="187">
        <v>0.75</v>
      </c>
      <c r="AA27" s="188">
        <f t="shared" si="14"/>
        <v>0.6944444444</v>
      </c>
      <c r="AB27" s="189">
        <f t="shared" si="11"/>
        <v>1551.724138</v>
      </c>
      <c r="AC27" s="190">
        <f>+$D$14*2</f>
        <v>0.4597701149</v>
      </c>
      <c r="AD27" s="189">
        <f t="shared" si="4"/>
        <v>31448.27586</v>
      </c>
    </row>
    <row r="28" ht="14.25" customHeight="1">
      <c r="A28" s="162"/>
      <c r="B28" s="162"/>
      <c r="C28" s="162"/>
      <c r="D28" s="162"/>
      <c r="E28" s="162"/>
      <c r="F28" s="162" t="s">
        <v>270</v>
      </c>
      <c r="G28" s="162"/>
      <c r="H28" s="162"/>
      <c r="I28" s="215" t="s">
        <v>268</v>
      </c>
      <c r="J28" s="186">
        <v>20.0</v>
      </c>
      <c r="K28" s="187">
        <v>0.7916666666666666</v>
      </c>
      <c r="L28" s="188">
        <f t="shared" si="13"/>
        <v>0.6944444444</v>
      </c>
      <c r="M28" s="189">
        <f t="shared" si="8"/>
        <v>4051.724138</v>
      </c>
      <c r="N28" s="190">
        <v>0.0</v>
      </c>
      <c r="O28" s="190">
        <v>0.0</v>
      </c>
      <c r="P28" s="190">
        <v>0.0</v>
      </c>
      <c r="Q28" s="190">
        <v>0.0</v>
      </c>
      <c r="R28" s="190">
        <v>0.0</v>
      </c>
      <c r="S28" s="190">
        <v>0.0</v>
      </c>
      <c r="T28" s="190">
        <v>0.0</v>
      </c>
      <c r="U28" s="190">
        <v>0.0</v>
      </c>
      <c r="V28" s="190">
        <v>0.0</v>
      </c>
      <c r="W28" s="218">
        <f t="shared" si="3"/>
        <v>31448.27586</v>
      </c>
      <c r="X28" s="162"/>
      <c r="Y28" s="186">
        <v>20.0</v>
      </c>
      <c r="Z28" s="187">
        <v>0.7916666666666666</v>
      </c>
      <c r="AA28" s="188">
        <f t="shared" si="14"/>
        <v>0.6944444444</v>
      </c>
      <c r="AB28" s="189">
        <f t="shared" si="11"/>
        <v>4051.724138</v>
      </c>
      <c r="AC28" s="190">
        <v>0.0</v>
      </c>
      <c r="AD28" s="189">
        <f t="shared" si="4"/>
        <v>31448.27586</v>
      </c>
    </row>
    <row r="29" ht="14.25" customHeight="1">
      <c r="A29" s="219" t="s">
        <v>271</v>
      </c>
      <c r="B29" s="86"/>
      <c r="C29" s="87"/>
      <c r="D29" s="162"/>
      <c r="E29" s="162"/>
      <c r="F29" s="162"/>
      <c r="G29" s="162"/>
      <c r="H29" s="162"/>
      <c r="I29" s="215" t="s">
        <v>268</v>
      </c>
      <c r="J29" s="186">
        <v>21.0</v>
      </c>
      <c r="K29" s="187">
        <v>0.8333333333333334</v>
      </c>
      <c r="L29" s="188">
        <f t="shared" si="13"/>
        <v>0.6944444444</v>
      </c>
      <c r="M29" s="189">
        <f t="shared" si="8"/>
        <v>6551.724138</v>
      </c>
      <c r="N29" s="190">
        <v>0.0</v>
      </c>
      <c r="O29" s="190">
        <v>0.0</v>
      </c>
      <c r="P29" s="190">
        <v>0.0</v>
      </c>
      <c r="Q29" s="190">
        <v>0.0</v>
      </c>
      <c r="R29" s="190">
        <v>0.0</v>
      </c>
      <c r="S29" s="190">
        <v>0.0</v>
      </c>
      <c r="T29" s="190">
        <v>0.0</v>
      </c>
      <c r="U29" s="190">
        <v>0.0</v>
      </c>
      <c r="V29" s="190">
        <v>0.0</v>
      </c>
      <c r="W29" s="218">
        <f t="shared" si="3"/>
        <v>31448.27586</v>
      </c>
      <c r="X29" s="162"/>
      <c r="Y29" s="186">
        <v>21.0</v>
      </c>
      <c r="Z29" s="187">
        <v>0.8333333333333334</v>
      </c>
      <c r="AA29" s="188">
        <f t="shared" si="14"/>
        <v>0.6944444444</v>
      </c>
      <c r="AB29" s="189">
        <f t="shared" si="11"/>
        <v>6551.724138</v>
      </c>
      <c r="AC29" s="190">
        <v>0.0</v>
      </c>
      <c r="AD29" s="189">
        <f t="shared" si="4"/>
        <v>31448.27586</v>
      </c>
    </row>
    <row r="30" ht="14.25" customHeight="1">
      <c r="A30" s="199" t="s">
        <v>272</v>
      </c>
      <c r="B30" s="199" t="s">
        <v>273</v>
      </c>
      <c r="C30" s="199">
        <v>200.0</v>
      </c>
      <c r="D30" s="162"/>
      <c r="E30" s="162"/>
      <c r="F30" s="162"/>
      <c r="G30" s="162"/>
      <c r="H30" s="162"/>
      <c r="I30" s="186"/>
      <c r="J30" s="186">
        <v>22.0</v>
      </c>
      <c r="K30" s="187">
        <v>0.875</v>
      </c>
      <c r="L30" s="188">
        <v>0.0</v>
      </c>
      <c r="M30" s="189">
        <v>3000.0</v>
      </c>
      <c r="N30" s="190">
        <v>0.0</v>
      </c>
      <c r="O30" s="190">
        <v>0.0</v>
      </c>
      <c r="P30" s="190">
        <v>0.0</v>
      </c>
      <c r="Q30" s="190">
        <v>0.0</v>
      </c>
      <c r="R30" s="190">
        <v>0.0</v>
      </c>
      <c r="S30" s="190">
        <v>0.0</v>
      </c>
      <c r="T30" s="190">
        <v>0.0</v>
      </c>
      <c r="U30" s="190">
        <v>0.0</v>
      </c>
      <c r="V30" s="190">
        <v>0.0</v>
      </c>
      <c r="W30" s="218">
        <f t="shared" si="3"/>
        <v>31448.27586</v>
      </c>
      <c r="X30" s="162"/>
      <c r="Y30" s="186">
        <v>22.0</v>
      </c>
      <c r="Z30" s="187">
        <v>0.875</v>
      </c>
      <c r="AA30" s="188">
        <v>0.0</v>
      </c>
      <c r="AB30" s="189">
        <v>3000.0</v>
      </c>
      <c r="AC30" s="190">
        <v>0.0</v>
      </c>
      <c r="AD30" s="189">
        <f t="shared" si="4"/>
        <v>31448.27586</v>
      </c>
    </row>
    <row r="31" ht="14.25" customHeight="1">
      <c r="A31" s="199" t="s">
        <v>274</v>
      </c>
      <c r="B31" s="199" t="s">
        <v>275</v>
      </c>
      <c r="C31" s="199">
        <v>12.0</v>
      </c>
      <c r="D31" s="162"/>
      <c r="E31" s="162"/>
      <c r="F31" s="162"/>
      <c r="G31" s="162"/>
      <c r="H31" s="162"/>
      <c r="I31" s="186"/>
      <c r="J31" s="186">
        <v>23.0</v>
      </c>
      <c r="K31" s="187">
        <v>0.9166666666666666</v>
      </c>
      <c r="L31" s="188">
        <v>0.0</v>
      </c>
      <c r="M31" s="189">
        <f t="shared" ref="M31:M32" si="23">(L31*3600)+M30-SUM(N31:V31)*3600</f>
        <v>3000</v>
      </c>
      <c r="N31" s="190">
        <v>0.0</v>
      </c>
      <c r="O31" s="190">
        <v>0.0</v>
      </c>
      <c r="P31" s="190">
        <v>0.0</v>
      </c>
      <c r="Q31" s="190">
        <v>0.0</v>
      </c>
      <c r="R31" s="190">
        <v>0.0</v>
      </c>
      <c r="S31" s="190">
        <v>0.0</v>
      </c>
      <c r="T31" s="190">
        <v>0.0</v>
      </c>
      <c r="U31" s="190">
        <v>0.0</v>
      </c>
      <c r="V31" s="190">
        <v>0.0</v>
      </c>
      <c r="W31" s="218">
        <f t="shared" si="3"/>
        <v>31448.27586</v>
      </c>
      <c r="X31" s="162"/>
      <c r="Y31" s="186">
        <v>23.0</v>
      </c>
      <c r="Z31" s="187">
        <v>0.9166666666666666</v>
      </c>
      <c r="AA31" s="188">
        <v>0.0</v>
      </c>
      <c r="AB31" s="189">
        <f t="shared" ref="AB31:AB32" si="24">+(AA31*3600)-(AC31*3600)+AB30</f>
        <v>3000</v>
      </c>
      <c r="AC31" s="190">
        <v>0.0</v>
      </c>
      <c r="AD31" s="189">
        <f t="shared" si="4"/>
        <v>31448.27586</v>
      </c>
    </row>
    <row r="32" ht="14.25" customHeight="1">
      <c r="A32" s="199" t="s">
        <v>276</v>
      </c>
      <c r="B32" s="199" t="s">
        <v>277</v>
      </c>
      <c r="C32" s="220">
        <f>+C30/C31</f>
        <v>16.66666667</v>
      </c>
      <c r="D32" s="162"/>
      <c r="E32" s="162"/>
      <c r="F32" s="162"/>
      <c r="G32" s="162"/>
      <c r="H32" s="162"/>
      <c r="I32" s="186"/>
      <c r="J32" s="186">
        <v>24.0</v>
      </c>
      <c r="K32" s="187">
        <v>0.9583333333333334</v>
      </c>
      <c r="L32" s="188">
        <v>0.0</v>
      </c>
      <c r="M32" s="189">
        <f t="shared" si="23"/>
        <v>3000</v>
      </c>
      <c r="N32" s="190">
        <v>0.0</v>
      </c>
      <c r="O32" s="190">
        <v>0.0</v>
      </c>
      <c r="P32" s="190">
        <v>0.0</v>
      </c>
      <c r="Q32" s="190">
        <v>0.0</v>
      </c>
      <c r="R32" s="190">
        <v>0.0</v>
      </c>
      <c r="S32" s="190">
        <v>0.0</v>
      </c>
      <c r="T32" s="190">
        <v>0.0</v>
      </c>
      <c r="U32" s="190">
        <v>0.0</v>
      </c>
      <c r="V32" s="190">
        <v>0.0</v>
      </c>
      <c r="W32" s="218">
        <f t="shared" si="3"/>
        <v>31448.27586</v>
      </c>
      <c r="X32" s="162"/>
      <c r="Y32" s="186">
        <v>24.0</v>
      </c>
      <c r="Z32" s="187">
        <v>0.9583333333333334</v>
      </c>
      <c r="AA32" s="188">
        <v>0.0</v>
      </c>
      <c r="AB32" s="189">
        <f t="shared" si="24"/>
        <v>3000</v>
      </c>
      <c r="AC32" s="190">
        <v>0.0</v>
      </c>
      <c r="AD32" s="189">
        <f t="shared" si="4"/>
        <v>31448.27586</v>
      </c>
    </row>
    <row r="33" ht="14.25" customHeight="1">
      <c r="A33" s="162"/>
      <c r="B33" s="162"/>
      <c r="C33" s="162"/>
      <c r="D33" s="221"/>
      <c r="E33" s="221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</row>
    <row r="34" ht="14.25" customHeight="1">
      <c r="A34" s="219" t="s">
        <v>278</v>
      </c>
      <c r="B34" s="86"/>
      <c r="C34" s="87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</row>
    <row r="35" ht="34.5" customHeight="1">
      <c r="A35" s="199" t="s">
        <v>279</v>
      </c>
      <c r="B35" s="199" t="s">
        <v>280</v>
      </c>
      <c r="C35" s="199">
        <v>150.0</v>
      </c>
      <c r="D35" s="162"/>
      <c r="E35" s="162"/>
      <c r="F35" s="162"/>
      <c r="G35" s="162"/>
      <c r="H35" s="162"/>
      <c r="I35" s="222" t="s">
        <v>281</v>
      </c>
      <c r="J35" s="166"/>
      <c r="K35" s="166"/>
      <c r="L35" s="167"/>
      <c r="M35" s="162"/>
      <c r="N35" s="162"/>
      <c r="O35" s="162"/>
      <c r="P35" s="162"/>
      <c r="Q35" s="162"/>
      <c r="R35" s="162"/>
      <c r="S35" s="162"/>
      <c r="T35" s="162"/>
      <c r="U35" s="162"/>
      <c r="V35" s="223"/>
      <c r="W35" s="162"/>
      <c r="X35" s="162"/>
      <c r="Y35" s="162"/>
      <c r="Z35" s="162"/>
      <c r="AA35" s="162"/>
      <c r="AB35" s="162"/>
      <c r="AC35" s="162"/>
      <c r="AD35" s="162"/>
    </row>
    <row r="36" ht="22.5" customHeight="1">
      <c r="A36" s="199" t="s">
        <v>282</v>
      </c>
      <c r="B36" s="199" t="s">
        <v>283</v>
      </c>
      <c r="C36" s="224">
        <v>0.5</v>
      </c>
      <c r="D36" s="162"/>
      <c r="E36" s="162"/>
      <c r="F36" s="162"/>
      <c r="G36" s="162"/>
      <c r="H36" s="162"/>
      <c r="I36" s="225" t="s">
        <v>284</v>
      </c>
      <c r="J36" s="88"/>
      <c r="K36" s="43"/>
      <c r="L36" s="226" t="s">
        <v>285</v>
      </c>
      <c r="M36" s="162" t="s">
        <v>286</v>
      </c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</row>
    <row r="37" ht="21.0" customHeight="1">
      <c r="A37" s="199" t="s">
        <v>287</v>
      </c>
      <c r="B37" s="199" t="s">
        <v>280</v>
      </c>
      <c r="C37" s="199">
        <f>+C35*C36</f>
        <v>75</v>
      </c>
      <c r="D37" s="162"/>
      <c r="E37" s="162"/>
      <c r="F37" s="162"/>
      <c r="G37" s="169"/>
      <c r="H37" s="162"/>
      <c r="I37" s="227" t="s">
        <v>288</v>
      </c>
      <c r="J37" s="228"/>
      <c r="K37" s="181"/>
      <c r="L37" s="229" t="s">
        <v>289</v>
      </c>
      <c r="M37" s="162" t="s">
        <v>290</v>
      </c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</row>
    <row r="38" ht="14.25" customHeight="1">
      <c r="A38" s="199" t="s">
        <v>291</v>
      </c>
      <c r="B38" s="199" t="s">
        <v>292</v>
      </c>
      <c r="C38" s="199">
        <f>+C37/C32</f>
        <v>4.5</v>
      </c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</row>
    <row r="39" ht="22.5" customHeight="1">
      <c r="A39" s="162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</row>
    <row r="40" ht="22.5" customHeight="1">
      <c r="A40" s="162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</row>
    <row r="41" ht="21.0" customHeight="1">
      <c r="A41" s="162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</row>
    <row r="42" ht="24.75" customHeight="1">
      <c r="A42" s="162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</row>
    <row r="43" ht="14.25" customHeight="1">
      <c r="A43" s="162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</row>
    <row r="44" ht="14.25" customHeight="1">
      <c r="A44" s="162"/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</row>
    <row r="45" ht="14.25" customHeight="1">
      <c r="A45" s="162"/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</row>
    <row r="46" ht="14.25" customHeight="1">
      <c r="A46" s="162"/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</row>
    <row r="47" ht="14.25" customHeight="1">
      <c r="A47" s="162"/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</row>
    <row r="48" ht="14.25" customHeight="1">
      <c r="A48" s="16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</row>
    <row r="49" ht="14.25" customHeight="1">
      <c r="A49" s="16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</row>
    <row r="50" ht="14.25" customHeight="1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</row>
    <row r="51" ht="14.25" customHeight="1">
      <c r="A51" s="162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</row>
    <row r="52" ht="14.25" customHeight="1">
      <c r="A52" s="162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</row>
    <row r="53" ht="14.25" customHeight="1">
      <c r="A53" s="162"/>
      <c r="B53" s="162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</row>
    <row r="54" ht="14.25" customHeight="1">
      <c r="A54" s="162"/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</row>
    <row r="55" ht="14.25" customHeight="1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</row>
    <row r="56" ht="14.25" customHeight="1">
      <c r="A56" s="162"/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</row>
    <row r="57" ht="14.25" customHeight="1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</row>
    <row r="58" ht="14.25" customHeight="1">
      <c r="A58" s="162"/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</row>
    <row r="59" ht="14.25" customHeight="1">
      <c r="A59" s="16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</row>
    <row r="60" ht="14.25" customHeight="1">
      <c r="A60" s="16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</row>
    <row r="61" ht="14.25" customHeight="1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</row>
    <row r="62" ht="14.25" customHeight="1">
      <c r="A62" s="162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</row>
    <row r="63" ht="14.25" customHeight="1">
      <c r="A63" s="162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</row>
    <row r="64" ht="14.25" customHeight="1">
      <c r="A64" s="16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</row>
    <row r="65" ht="14.25" customHeight="1">
      <c r="A65" s="162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</row>
    <row r="66" ht="14.25" customHeight="1">
      <c r="A66" s="16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</row>
    <row r="67" ht="14.25" customHeight="1">
      <c r="A67" s="16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</row>
    <row r="68" ht="14.25" customHeight="1">
      <c r="A68" s="16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</row>
    <row r="69" ht="14.25" customHeight="1">
      <c r="A69" s="16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</row>
    <row r="70" ht="14.25" customHeight="1">
      <c r="A70" s="16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</row>
    <row r="71" ht="14.25" customHeight="1">
      <c r="A71" s="16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</row>
    <row r="72" ht="14.25" customHeight="1">
      <c r="A72" s="16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</row>
    <row r="73" ht="14.25" customHeight="1">
      <c r="A73" s="16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</row>
    <row r="74" ht="14.25" customHeight="1">
      <c r="A74" s="16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</row>
    <row r="75" ht="14.25" customHeight="1">
      <c r="A75" s="16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</row>
    <row r="76" ht="14.25" customHeight="1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</row>
    <row r="77" ht="14.25" customHeight="1">
      <c r="A77" s="16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</row>
    <row r="78" ht="14.25" customHeight="1">
      <c r="A78" s="16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</row>
    <row r="79" ht="14.25" customHeight="1">
      <c r="A79" s="162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</row>
    <row r="80" ht="14.25" customHeight="1">
      <c r="A80" s="162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</row>
    <row r="81" ht="14.25" customHeight="1">
      <c r="A81" s="162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</row>
    <row r="82" ht="14.25" customHeight="1">
      <c r="A82" s="162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</row>
    <row r="83" ht="14.25" customHeight="1">
      <c r="A83" s="16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</row>
    <row r="84" ht="14.25" customHeight="1">
      <c r="A84" s="162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</row>
    <row r="85" ht="14.25" customHeight="1">
      <c r="A85" s="162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</row>
    <row r="86" ht="14.25" customHeight="1">
      <c r="A86" s="162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</row>
    <row r="87" ht="14.25" customHeight="1">
      <c r="A87" s="162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</row>
    <row r="88" ht="14.25" customHeight="1">
      <c r="A88" s="162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</row>
    <row r="89" ht="14.25" customHeight="1">
      <c r="A89" s="162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</row>
    <row r="90" ht="14.25" customHeight="1">
      <c r="A90" s="16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</row>
    <row r="91" ht="14.25" customHeight="1">
      <c r="A91" s="162"/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</row>
    <row r="92" ht="14.25" customHeight="1">
      <c r="A92" s="162"/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</row>
    <row r="93" ht="14.25" customHeight="1">
      <c r="A93" s="162"/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</row>
    <row r="94" ht="14.25" customHeight="1">
      <c r="A94" s="162"/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</row>
    <row r="95" ht="14.25" customHeight="1">
      <c r="A95" s="162"/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</row>
    <row r="96" ht="14.25" customHeight="1">
      <c r="A96" s="162"/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</row>
    <row r="97" ht="14.25" customHeight="1">
      <c r="A97" s="162"/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</row>
    <row r="98" ht="14.25" customHeight="1">
      <c r="A98" s="162"/>
      <c r="B98" s="162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</row>
    <row r="99" ht="14.25" customHeight="1">
      <c r="A99" s="162"/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</row>
    <row r="100" ht="14.25" customHeight="1">
      <c r="A100" s="162"/>
      <c r="B100" s="162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</row>
    <row r="101" ht="14.25" customHeight="1">
      <c r="A101" s="162"/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</row>
    <row r="102" ht="14.25" customHeight="1">
      <c r="A102" s="162"/>
      <c r="B102" s="162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</row>
    <row r="103" ht="14.25" customHeight="1">
      <c r="A103" s="162"/>
      <c r="B103" s="162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</row>
    <row r="104" ht="14.25" customHeight="1">
      <c r="A104" s="162"/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</row>
    <row r="105" ht="14.25" customHeight="1">
      <c r="A105" s="162"/>
      <c r="B105" s="162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</row>
    <row r="106" ht="14.25" customHeight="1">
      <c r="A106" s="162"/>
      <c r="B106" s="162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</row>
    <row r="107" ht="14.25" customHeight="1">
      <c r="A107" s="162"/>
      <c r="B107" s="162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162"/>
    </row>
    <row r="108" ht="14.25" customHeight="1">
      <c r="A108" s="162"/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</row>
    <row r="109" ht="14.25" customHeight="1">
      <c r="A109" s="162"/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162"/>
    </row>
    <row r="110" ht="14.25" customHeight="1">
      <c r="A110" s="162"/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162"/>
    </row>
    <row r="111" ht="14.25" customHeight="1">
      <c r="A111" s="162"/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Z111" s="162"/>
      <c r="AA111" s="162"/>
      <c r="AB111" s="162"/>
      <c r="AC111" s="162"/>
      <c r="AD111" s="162"/>
    </row>
    <row r="112" ht="14.25" customHeight="1">
      <c r="A112" s="162"/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</row>
    <row r="113" ht="14.25" customHeight="1">
      <c r="A113" s="162"/>
      <c r="B113" s="162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2"/>
      <c r="AC113" s="162"/>
      <c r="AD113" s="162"/>
    </row>
    <row r="114" ht="14.25" customHeight="1">
      <c r="A114" s="162"/>
      <c r="B114" s="162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</row>
    <row r="115" ht="14.25" customHeight="1">
      <c r="A115" s="162"/>
      <c r="B115" s="162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</row>
    <row r="116" ht="14.25" customHeight="1">
      <c r="A116" s="162"/>
      <c r="B116" s="162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</row>
    <row r="117" ht="14.25" customHeight="1">
      <c r="A117" s="162"/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</row>
    <row r="118" ht="14.25" customHeight="1">
      <c r="A118" s="162"/>
      <c r="B118" s="162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</row>
    <row r="119" ht="14.25" customHeight="1">
      <c r="A119" s="162"/>
      <c r="B119" s="162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</row>
    <row r="120" ht="14.25" customHeight="1">
      <c r="A120" s="162"/>
      <c r="B120" s="162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</row>
    <row r="121" ht="14.25" customHeight="1">
      <c r="A121" s="162"/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</row>
    <row r="122" ht="14.25" customHeight="1">
      <c r="A122" s="162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</row>
    <row r="123" ht="14.25" customHeight="1">
      <c r="A123" s="162"/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</row>
    <row r="124" ht="14.25" customHeight="1">
      <c r="A124" s="162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</row>
    <row r="125" ht="14.25" customHeight="1">
      <c r="A125" s="162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</row>
    <row r="126" ht="14.25" customHeight="1">
      <c r="A126" s="162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</row>
    <row r="127" ht="14.25" customHeight="1">
      <c r="A127" s="162"/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</row>
    <row r="128" ht="14.25" customHeight="1">
      <c r="A128" s="162"/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</row>
    <row r="129" ht="14.25" customHeight="1">
      <c r="A129" s="162"/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</row>
    <row r="130" ht="14.25" customHeight="1">
      <c r="A130" s="162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</row>
    <row r="131" ht="14.25" customHeight="1">
      <c r="A131" s="162"/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</row>
    <row r="132" ht="14.25" customHeight="1">
      <c r="A132" s="162"/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</row>
    <row r="133" ht="14.25" customHeight="1">
      <c r="A133" s="162"/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</row>
    <row r="134" ht="14.25" customHeight="1">
      <c r="A134" s="162"/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</row>
    <row r="135" ht="14.25" customHeight="1">
      <c r="A135" s="162"/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</row>
    <row r="136" ht="14.25" customHeight="1">
      <c r="A136" s="162"/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</row>
    <row r="137" ht="14.25" customHeight="1">
      <c r="A137" s="162"/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</row>
    <row r="138" ht="14.25" customHeight="1">
      <c r="A138" s="162"/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</row>
    <row r="139" ht="14.25" customHeight="1">
      <c r="A139" s="162"/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</row>
    <row r="140" ht="14.25" customHeight="1">
      <c r="A140" s="162"/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</row>
    <row r="141" ht="14.25" customHeight="1">
      <c r="A141" s="162"/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</row>
    <row r="142" ht="14.25" customHeight="1">
      <c r="A142" s="162"/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</row>
    <row r="143" ht="14.25" customHeight="1">
      <c r="A143" s="162"/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</row>
    <row r="144" ht="14.25" customHeight="1">
      <c r="A144" s="162"/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</row>
    <row r="145" ht="14.25" customHeight="1">
      <c r="A145" s="162"/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</row>
    <row r="146" ht="14.25" customHeight="1">
      <c r="A146" s="162"/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</row>
    <row r="147" ht="14.25" customHeight="1">
      <c r="A147" s="162"/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</row>
    <row r="148" ht="14.25" customHeight="1">
      <c r="A148" s="162"/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</row>
    <row r="149" ht="14.25" customHeight="1">
      <c r="A149" s="162"/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</row>
    <row r="150" ht="14.25" customHeight="1">
      <c r="A150" s="162"/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</row>
    <row r="151" ht="14.25" customHeight="1">
      <c r="A151" s="162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</row>
    <row r="152" ht="14.25" customHeight="1">
      <c r="A152" s="162"/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</row>
    <row r="153" ht="14.25" customHeight="1">
      <c r="A153" s="162"/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</row>
    <row r="154" ht="14.25" customHeight="1">
      <c r="A154" s="162"/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</row>
    <row r="155" ht="14.25" customHeight="1">
      <c r="A155" s="162"/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</row>
    <row r="156" ht="14.25" customHeight="1">
      <c r="A156" s="162"/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</row>
    <row r="157" ht="14.25" customHeight="1">
      <c r="A157" s="162"/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</row>
    <row r="158" ht="14.25" customHeight="1">
      <c r="A158" s="162"/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</row>
    <row r="159" ht="14.25" customHeight="1">
      <c r="A159" s="162"/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</row>
    <row r="160" ht="14.25" customHeight="1">
      <c r="A160" s="162"/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</row>
    <row r="161" ht="14.25" customHeight="1">
      <c r="A161" s="162"/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</row>
    <row r="162" ht="14.25" customHeight="1">
      <c r="A162" s="162"/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</row>
    <row r="163" ht="14.25" customHeight="1">
      <c r="A163" s="162"/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</row>
    <row r="164" ht="14.25" customHeight="1">
      <c r="A164" s="162"/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</row>
    <row r="165" ht="14.25" customHeight="1">
      <c r="A165" s="162"/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</row>
    <row r="166" ht="14.25" customHeight="1">
      <c r="A166" s="162"/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</row>
    <row r="167" ht="14.25" customHeight="1">
      <c r="A167" s="162"/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</row>
    <row r="168" ht="14.25" customHeight="1">
      <c r="A168" s="162"/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</row>
    <row r="169" ht="14.25" customHeight="1">
      <c r="A169" s="162"/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</row>
    <row r="170" ht="14.25" customHeight="1">
      <c r="A170" s="162"/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</row>
    <row r="171" ht="14.25" customHeight="1">
      <c r="A171" s="162"/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</row>
    <row r="172" ht="14.25" customHeight="1">
      <c r="A172" s="162"/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</row>
    <row r="173" ht="14.25" customHeight="1">
      <c r="A173" s="162"/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</row>
    <row r="174" ht="14.25" customHeight="1">
      <c r="A174" s="162"/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</row>
    <row r="175" ht="14.25" customHeight="1">
      <c r="A175" s="162"/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</row>
    <row r="176" ht="14.25" customHeight="1">
      <c r="A176" s="162"/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</row>
    <row r="177" ht="14.25" customHeight="1">
      <c r="A177" s="162"/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</row>
    <row r="178" ht="14.25" customHeight="1">
      <c r="A178" s="162"/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</row>
    <row r="179" ht="14.25" customHeight="1">
      <c r="A179" s="162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</row>
    <row r="180" ht="14.25" customHeight="1">
      <c r="A180" s="162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</row>
    <row r="181" ht="14.25" customHeight="1">
      <c r="A181" s="162"/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</row>
    <row r="182" ht="14.25" customHeight="1">
      <c r="A182" s="162"/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</row>
    <row r="183" ht="14.25" customHeight="1">
      <c r="A183" s="162"/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</row>
    <row r="184" ht="14.25" customHeight="1">
      <c r="A184" s="162"/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</row>
    <row r="185" ht="14.25" customHeight="1">
      <c r="A185" s="162"/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</row>
    <row r="186" ht="14.25" customHeight="1">
      <c r="A186" s="162"/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</row>
    <row r="187" ht="14.25" customHeight="1">
      <c r="A187" s="162"/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</row>
    <row r="188" ht="14.25" customHeight="1">
      <c r="A188" s="162"/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</row>
    <row r="189" ht="14.25" customHeight="1">
      <c r="A189" s="162"/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</row>
    <row r="190" ht="14.25" customHeight="1">
      <c r="A190" s="162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</row>
    <row r="191" ht="14.25" customHeight="1">
      <c r="A191" s="162"/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</row>
    <row r="192" ht="14.25" customHeight="1">
      <c r="A192" s="162"/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</row>
    <row r="193" ht="14.25" customHeight="1">
      <c r="A193" s="162"/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</row>
    <row r="194" ht="14.25" customHeight="1">
      <c r="A194" s="162"/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</row>
    <row r="195" ht="14.25" customHeight="1">
      <c r="A195" s="162"/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</row>
    <row r="196" ht="14.25" customHeight="1">
      <c r="A196" s="162"/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</row>
    <row r="197" ht="14.25" customHeight="1">
      <c r="A197" s="162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</row>
    <row r="198" ht="14.25" customHeight="1">
      <c r="A198" s="162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</row>
    <row r="199" ht="14.25" customHeight="1">
      <c r="A199" s="162"/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</row>
    <row r="200" ht="14.25" customHeight="1">
      <c r="A200" s="162"/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</row>
    <row r="201" ht="14.25" customHeight="1">
      <c r="A201" s="162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</row>
    <row r="202" ht="14.25" customHeight="1">
      <c r="A202" s="162"/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</row>
    <row r="203" ht="14.25" customHeight="1">
      <c r="A203" s="162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</row>
    <row r="204" ht="14.25" customHeight="1">
      <c r="A204" s="162"/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</row>
    <row r="205" ht="14.25" customHeight="1">
      <c r="A205" s="162"/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</row>
    <row r="206" ht="14.25" customHeight="1">
      <c r="A206" s="162"/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</row>
    <row r="207" ht="14.25" customHeight="1">
      <c r="A207" s="162"/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</row>
    <row r="208" ht="14.25" customHeight="1">
      <c r="A208" s="162"/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</row>
    <row r="209" ht="14.25" customHeight="1">
      <c r="A209" s="162"/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</row>
    <row r="210" ht="14.25" customHeight="1">
      <c r="A210" s="162"/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</row>
    <row r="211" ht="14.25" customHeight="1">
      <c r="A211" s="162"/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</row>
    <row r="212" ht="14.25" customHeight="1">
      <c r="A212" s="162"/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</row>
    <row r="213" ht="14.25" customHeight="1">
      <c r="A213" s="162"/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</row>
    <row r="214" ht="14.25" customHeight="1">
      <c r="A214" s="162"/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</row>
    <row r="215" ht="14.25" customHeight="1">
      <c r="A215" s="162"/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</row>
    <row r="216" ht="14.25" customHeight="1">
      <c r="A216" s="162"/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</row>
    <row r="217" ht="14.25" customHeight="1">
      <c r="A217" s="162"/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</row>
    <row r="218" ht="14.25" customHeight="1">
      <c r="A218" s="162"/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</row>
    <row r="219" ht="14.25" customHeight="1">
      <c r="A219" s="162"/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</row>
    <row r="220" ht="14.25" customHeight="1">
      <c r="A220" s="162"/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</row>
    <row r="221" ht="14.25" customHeight="1">
      <c r="A221" s="162"/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</row>
    <row r="222" ht="14.25" customHeight="1">
      <c r="A222" s="162"/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</row>
    <row r="223" ht="14.25" customHeight="1">
      <c r="A223" s="162"/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</row>
    <row r="224" ht="14.25" customHeight="1">
      <c r="A224" s="162"/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</row>
    <row r="225" ht="14.25" customHeight="1">
      <c r="A225" s="162"/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</row>
    <row r="226" ht="14.25" customHeight="1">
      <c r="A226" s="162"/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</row>
    <row r="227" ht="14.25" customHeight="1">
      <c r="A227" s="162"/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</row>
    <row r="228" ht="14.25" customHeight="1">
      <c r="A228" s="162"/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</row>
    <row r="229" ht="14.25" customHeight="1">
      <c r="A229" s="162"/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</row>
    <row r="230" ht="14.25" customHeight="1">
      <c r="A230" s="162"/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</row>
    <row r="231" ht="14.25" customHeight="1">
      <c r="A231" s="162"/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</row>
    <row r="232" ht="14.25" customHeight="1">
      <c r="A232" s="162"/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</row>
    <row r="233" ht="14.25" customHeight="1">
      <c r="A233" s="162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</row>
    <row r="234" ht="14.25" customHeight="1">
      <c r="A234" s="162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</row>
    <row r="235" ht="14.25" customHeight="1">
      <c r="A235" s="162"/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</row>
    <row r="236" ht="14.25" customHeight="1">
      <c r="A236" s="162"/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</row>
    <row r="237" ht="14.25" customHeight="1">
      <c r="A237" s="162"/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</row>
    <row r="238" ht="14.25" customHeight="1">
      <c r="A238" s="162"/>
      <c r="B238" s="162"/>
      <c r="C238" s="162"/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2"/>
      <c r="O238" s="162"/>
      <c r="P238" s="162"/>
      <c r="Q238" s="162"/>
      <c r="R238" s="162"/>
      <c r="S238" s="162"/>
      <c r="T238" s="162"/>
      <c r="U238" s="162"/>
      <c r="V238" s="162"/>
      <c r="W238" s="162"/>
      <c r="X238" s="162"/>
      <c r="Y238" s="162"/>
      <c r="Z238" s="162"/>
      <c r="AA238" s="162"/>
      <c r="AB238" s="162"/>
      <c r="AC238" s="162"/>
      <c r="AD238" s="162"/>
    </row>
    <row r="239" ht="14.25" customHeight="1">
      <c r="A239" s="162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62"/>
      <c r="T239" s="162"/>
      <c r="U239" s="162"/>
      <c r="V239" s="162"/>
      <c r="W239" s="162"/>
      <c r="X239" s="162"/>
      <c r="Y239" s="162"/>
      <c r="Z239" s="162"/>
      <c r="AA239" s="162"/>
      <c r="AB239" s="162"/>
      <c r="AC239" s="162"/>
      <c r="AD239" s="162"/>
    </row>
    <row r="240" ht="14.25" customHeight="1">
      <c r="A240" s="162"/>
      <c r="B240" s="162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62"/>
      <c r="T240" s="162"/>
      <c r="U240" s="162"/>
      <c r="V240" s="162"/>
      <c r="W240" s="162"/>
      <c r="X240" s="162"/>
      <c r="Y240" s="162"/>
      <c r="Z240" s="162"/>
      <c r="AA240" s="162"/>
      <c r="AB240" s="162"/>
      <c r="AC240" s="162"/>
      <c r="AD240" s="162"/>
    </row>
    <row r="241" ht="14.25" customHeight="1">
      <c r="A241" s="162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P241" s="162"/>
      <c r="Q241" s="162"/>
      <c r="R241" s="162"/>
      <c r="S241" s="162"/>
      <c r="T241" s="162"/>
      <c r="U241" s="162"/>
      <c r="V241" s="162"/>
      <c r="W241" s="162"/>
      <c r="X241" s="162"/>
      <c r="Y241" s="162"/>
      <c r="Z241" s="162"/>
      <c r="AA241" s="162"/>
      <c r="AB241" s="162"/>
      <c r="AC241" s="162"/>
      <c r="AD241" s="162"/>
    </row>
    <row r="242" ht="14.25" customHeight="1">
      <c r="A242" s="162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P242" s="162"/>
      <c r="Q242" s="162"/>
      <c r="R242" s="162"/>
      <c r="S242" s="162"/>
      <c r="T242" s="162"/>
      <c r="U242" s="162"/>
      <c r="V242" s="162"/>
      <c r="W242" s="162"/>
      <c r="X242" s="162"/>
      <c r="Y242" s="162"/>
      <c r="Z242" s="162"/>
      <c r="AA242" s="162"/>
      <c r="AB242" s="162"/>
      <c r="AC242" s="162"/>
      <c r="AD242" s="162"/>
    </row>
    <row r="243" ht="14.25" customHeight="1">
      <c r="A243" s="162"/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  <c r="AA243" s="162"/>
      <c r="AB243" s="162"/>
      <c r="AC243" s="162"/>
      <c r="AD243" s="162"/>
    </row>
    <row r="244" ht="14.25" customHeight="1">
      <c r="A244" s="162"/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C244" s="162"/>
      <c r="AD244" s="162"/>
    </row>
    <row r="245" ht="14.25" customHeight="1">
      <c r="A245" s="162"/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P245" s="162"/>
      <c r="Q245" s="162"/>
      <c r="R245" s="162"/>
      <c r="S245" s="162"/>
      <c r="T245" s="162"/>
      <c r="U245" s="162"/>
      <c r="V245" s="162"/>
      <c r="W245" s="162"/>
      <c r="X245" s="162"/>
      <c r="Y245" s="162"/>
      <c r="Z245" s="162"/>
      <c r="AA245" s="162"/>
      <c r="AB245" s="162"/>
      <c r="AC245" s="162"/>
      <c r="AD245" s="162"/>
    </row>
    <row r="246" ht="14.25" customHeight="1">
      <c r="A246" s="162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2"/>
      <c r="Q246" s="162"/>
      <c r="R246" s="162"/>
      <c r="S246" s="162"/>
      <c r="T246" s="162"/>
      <c r="U246" s="162"/>
      <c r="V246" s="162"/>
      <c r="W246" s="162"/>
      <c r="X246" s="162"/>
      <c r="Y246" s="162"/>
      <c r="Z246" s="162"/>
      <c r="AA246" s="162"/>
      <c r="AB246" s="162"/>
      <c r="AC246" s="162"/>
      <c r="AD246" s="162"/>
    </row>
    <row r="247" ht="14.25" customHeight="1">
      <c r="A247" s="162"/>
      <c r="B247" s="162"/>
      <c r="C247" s="162"/>
      <c r="D247" s="162"/>
      <c r="E247" s="162"/>
      <c r="F247" s="162"/>
      <c r="G247" s="162"/>
      <c r="H247" s="162"/>
      <c r="I247" s="162"/>
      <c r="J247" s="162"/>
      <c r="K247" s="162"/>
      <c r="L247" s="162"/>
      <c r="M247" s="162"/>
      <c r="N247" s="162"/>
      <c r="O247" s="162"/>
      <c r="P247" s="162"/>
      <c r="Q247" s="162"/>
      <c r="R247" s="162"/>
      <c r="S247" s="162"/>
      <c r="T247" s="162"/>
      <c r="U247" s="162"/>
      <c r="V247" s="162"/>
      <c r="W247" s="162"/>
      <c r="X247" s="162"/>
      <c r="Y247" s="162"/>
      <c r="Z247" s="162"/>
      <c r="AA247" s="162"/>
      <c r="AB247" s="162"/>
      <c r="AC247" s="162"/>
      <c r="AD247" s="162"/>
    </row>
    <row r="248" ht="14.25" customHeight="1">
      <c r="A248" s="162"/>
      <c r="B248" s="162"/>
      <c r="C248" s="162"/>
      <c r="D248" s="162"/>
      <c r="E248" s="162"/>
      <c r="F248" s="162"/>
      <c r="G248" s="162"/>
      <c r="H248" s="162"/>
      <c r="I248" s="162"/>
      <c r="J248" s="162"/>
      <c r="K248" s="162"/>
      <c r="L248" s="162"/>
      <c r="M248" s="162"/>
      <c r="N248" s="162"/>
      <c r="O248" s="162"/>
      <c r="P248" s="162"/>
      <c r="Q248" s="162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</row>
    <row r="249" ht="14.25" customHeight="1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C249" s="162"/>
      <c r="AD249" s="162"/>
    </row>
    <row r="250" ht="14.25" customHeight="1">
      <c r="A250" s="162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C250" s="162"/>
      <c r="AD250" s="162"/>
    </row>
    <row r="251" ht="14.25" customHeight="1">
      <c r="A251" s="16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</row>
    <row r="252" ht="14.25" customHeight="1">
      <c r="A252" s="162"/>
      <c r="B252" s="162"/>
      <c r="C252" s="162"/>
      <c r="D252" s="162"/>
      <c r="E252" s="162"/>
      <c r="F252" s="162"/>
      <c r="G252" s="162"/>
      <c r="H252" s="162"/>
      <c r="I252" s="162"/>
      <c r="J252" s="162"/>
      <c r="K252" s="162"/>
      <c r="L252" s="162"/>
      <c r="M252" s="162"/>
      <c r="N252" s="162"/>
      <c r="O252" s="162"/>
      <c r="P252" s="162"/>
      <c r="Q252" s="162"/>
      <c r="R252" s="162"/>
      <c r="S252" s="162"/>
      <c r="T252" s="162"/>
      <c r="U252" s="162"/>
      <c r="V252" s="162"/>
      <c r="W252" s="162"/>
      <c r="X252" s="162"/>
      <c r="Y252" s="162"/>
      <c r="Z252" s="162"/>
      <c r="AA252" s="162"/>
      <c r="AB252" s="162"/>
      <c r="AC252" s="162"/>
      <c r="AD252" s="162"/>
    </row>
    <row r="253" ht="14.25" customHeight="1">
      <c r="A253" s="162"/>
      <c r="B253" s="162"/>
      <c r="C253" s="162"/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2"/>
      <c r="O253" s="162"/>
      <c r="P253" s="162"/>
      <c r="Q253" s="162"/>
      <c r="R253" s="162"/>
      <c r="S253" s="162"/>
      <c r="T253" s="162"/>
      <c r="U253" s="162"/>
      <c r="V253" s="162"/>
      <c r="W253" s="162"/>
      <c r="X253" s="162"/>
      <c r="Y253" s="162"/>
      <c r="Z253" s="162"/>
      <c r="AA253" s="162"/>
      <c r="AB253" s="162"/>
      <c r="AC253" s="162"/>
      <c r="AD253" s="162"/>
    </row>
    <row r="254" ht="14.25" customHeight="1">
      <c r="A254" s="162"/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  <c r="X254" s="162"/>
      <c r="Y254" s="162"/>
      <c r="Z254" s="162"/>
      <c r="AA254" s="162"/>
      <c r="AB254" s="162"/>
      <c r="AC254" s="162"/>
      <c r="AD254" s="162"/>
    </row>
    <row r="255" ht="14.25" customHeight="1">
      <c r="A255" s="162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  <c r="X255" s="162"/>
      <c r="Y255" s="162"/>
      <c r="Z255" s="162"/>
      <c r="AA255" s="162"/>
      <c r="AB255" s="162"/>
      <c r="AC255" s="162"/>
      <c r="AD255" s="162"/>
    </row>
    <row r="256" ht="14.25" customHeight="1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  <c r="X256" s="162"/>
      <c r="Y256" s="162"/>
      <c r="Z256" s="162"/>
      <c r="AA256" s="162"/>
      <c r="AB256" s="162"/>
      <c r="AC256" s="162"/>
      <c r="AD256" s="162"/>
    </row>
    <row r="257" ht="14.25" customHeight="1">
      <c r="A257" s="162"/>
      <c r="B257" s="162"/>
      <c r="C257" s="162"/>
      <c r="D257" s="162"/>
      <c r="E257" s="162"/>
      <c r="F257" s="162"/>
      <c r="G257" s="162"/>
      <c r="H257" s="162"/>
      <c r="I257" s="162"/>
      <c r="J257" s="162"/>
      <c r="K257" s="162"/>
      <c r="L257" s="162"/>
      <c r="M257" s="162"/>
      <c r="N257" s="162"/>
      <c r="O257" s="162"/>
      <c r="P257" s="162"/>
      <c r="Q257" s="162"/>
      <c r="R257" s="162"/>
      <c r="S257" s="162"/>
      <c r="T257" s="162"/>
      <c r="U257" s="162"/>
      <c r="V257" s="162"/>
      <c r="W257" s="162"/>
      <c r="X257" s="162"/>
      <c r="Y257" s="162"/>
      <c r="Z257" s="162"/>
      <c r="AA257" s="162"/>
      <c r="AB257" s="162"/>
      <c r="AC257" s="162"/>
      <c r="AD257" s="162"/>
    </row>
    <row r="258" ht="14.25" customHeight="1">
      <c r="A258" s="162"/>
      <c r="B258" s="162"/>
      <c r="C258" s="162"/>
      <c r="D258" s="162"/>
      <c r="E258" s="162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</row>
    <row r="259" ht="14.25" customHeight="1">
      <c r="A259" s="162"/>
      <c r="B259" s="162"/>
      <c r="C259" s="162"/>
      <c r="D259" s="162"/>
      <c r="E259" s="162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</row>
    <row r="260" ht="14.25" customHeight="1">
      <c r="A260" s="162"/>
      <c r="B260" s="162"/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</row>
    <row r="261" ht="14.25" customHeight="1">
      <c r="A261" s="162"/>
      <c r="B261" s="162"/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</row>
    <row r="262" ht="14.25" customHeight="1">
      <c r="A262" s="162"/>
      <c r="B262" s="162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</row>
    <row r="263" ht="14.25" customHeight="1">
      <c r="A263" s="162"/>
      <c r="B263" s="162"/>
      <c r="C263" s="162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</row>
    <row r="264" ht="14.25" customHeight="1">
      <c r="A264" s="162"/>
      <c r="B264" s="162"/>
      <c r="C264" s="162"/>
      <c r="D264" s="162"/>
      <c r="E264" s="162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</row>
    <row r="265" ht="14.25" customHeight="1">
      <c r="A265" s="162"/>
      <c r="B265" s="162"/>
      <c r="C265" s="162"/>
      <c r="D265" s="162"/>
      <c r="E265" s="162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</row>
    <row r="266" ht="14.25" customHeight="1">
      <c r="A266" s="162"/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</row>
    <row r="267" ht="14.25" customHeight="1">
      <c r="A267" s="162"/>
      <c r="B267" s="162"/>
      <c r="C267" s="162"/>
      <c r="D267" s="162"/>
      <c r="E267" s="162"/>
      <c r="F267" s="162"/>
      <c r="G267" s="162"/>
      <c r="H267" s="162"/>
      <c r="I267" s="162"/>
      <c r="J267" s="162"/>
      <c r="K267" s="162"/>
      <c r="L267" s="162"/>
      <c r="M267" s="162"/>
      <c r="N267" s="162"/>
      <c r="O267" s="162"/>
      <c r="P267" s="162"/>
      <c r="Q267" s="162"/>
      <c r="R267" s="162"/>
      <c r="S267" s="162"/>
      <c r="T267" s="162"/>
      <c r="U267" s="162"/>
      <c r="V267" s="162"/>
      <c r="W267" s="162"/>
      <c r="X267" s="162"/>
      <c r="Y267" s="162"/>
      <c r="Z267" s="162"/>
      <c r="AA267" s="162"/>
      <c r="AB267" s="162"/>
      <c r="AC267" s="162"/>
      <c r="AD267" s="162"/>
    </row>
    <row r="268" ht="14.25" customHeight="1">
      <c r="A268" s="162"/>
      <c r="B268" s="162"/>
      <c r="C268" s="162"/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2"/>
      <c r="O268" s="162"/>
      <c r="P268" s="162"/>
      <c r="Q268" s="162"/>
      <c r="R268" s="162"/>
      <c r="S268" s="162"/>
      <c r="T268" s="162"/>
      <c r="U268" s="162"/>
      <c r="V268" s="162"/>
      <c r="W268" s="162"/>
      <c r="X268" s="162"/>
      <c r="Y268" s="162"/>
      <c r="Z268" s="162"/>
      <c r="AA268" s="162"/>
      <c r="AB268" s="162"/>
      <c r="AC268" s="162"/>
      <c r="AD268" s="162"/>
    </row>
    <row r="269" ht="14.25" customHeight="1">
      <c r="A269" s="162"/>
      <c r="B269" s="162"/>
      <c r="C269" s="162"/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2"/>
      <c r="O269" s="162"/>
      <c r="P269" s="162"/>
      <c r="Q269" s="162"/>
      <c r="R269" s="162"/>
      <c r="S269" s="162"/>
      <c r="T269" s="162"/>
      <c r="U269" s="162"/>
      <c r="V269" s="162"/>
      <c r="W269" s="162"/>
      <c r="X269" s="162"/>
      <c r="Y269" s="162"/>
      <c r="Z269" s="162"/>
      <c r="AA269" s="162"/>
      <c r="AB269" s="162"/>
      <c r="AC269" s="162"/>
      <c r="AD269" s="162"/>
    </row>
    <row r="270" ht="14.25" customHeight="1">
      <c r="A270" s="162"/>
      <c r="B270" s="162"/>
      <c r="C270" s="162"/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62"/>
      <c r="Q270" s="162"/>
      <c r="R270" s="162"/>
      <c r="S270" s="162"/>
      <c r="T270" s="162"/>
      <c r="U270" s="162"/>
      <c r="V270" s="162"/>
      <c r="W270" s="162"/>
      <c r="X270" s="162"/>
      <c r="Y270" s="162"/>
      <c r="Z270" s="162"/>
      <c r="AA270" s="162"/>
      <c r="AB270" s="162"/>
      <c r="AC270" s="162"/>
      <c r="AD270" s="162"/>
    </row>
    <row r="271" ht="14.25" customHeight="1">
      <c r="A271" s="162"/>
      <c r="B271" s="162"/>
      <c r="C271" s="162"/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2"/>
      <c r="O271" s="162"/>
      <c r="P271" s="162"/>
      <c r="Q271" s="162"/>
      <c r="R271" s="162"/>
      <c r="S271" s="162"/>
      <c r="T271" s="162"/>
      <c r="U271" s="162"/>
      <c r="V271" s="162"/>
      <c r="W271" s="162"/>
      <c r="X271" s="162"/>
      <c r="Y271" s="162"/>
      <c r="Z271" s="162"/>
      <c r="AA271" s="162"/>
      <c r="AB271" s="162"/>
      <c r="AC271" s="162"/>
      <c r="AD271" s="162"/>
    </row>
    <row r="272" ht="14.25" customHeight="1">
      <c r="A272" s="162"/>
      <c r="B272" s="162"/>
      <c r="C272" s="162"/>
      <c r="D272" s="162"/>
      <c r="E272" s="162"/>
      <c r="F272" s="162"/>
      <c r="G272" s="162"/>
      <c r="H272" s="162"/>
      <c r="I272" s="162"/>
      <c r="J272" s="162"/>
      <c r="K272" s="162"/>
      <c r="L272" s="162"/>
      <c r="M272" s="162"/>
      <c r="N272" s="162"/>
      <c r="O272" s="162"/>
      <c r="P272" s="162"/>
      <c r="Q272" s="162"/>
      <c r="R272" s="162"/>
      <c r="S272" s="162"/>
      <c r="T272" s="162"/>
      <c r="U272" s="162"/>
      <c r="V272" s="162"/>
      <c r="W272" s="162"/>
      <c r="X272" s="162"/>
      <c r="Y272" s="162"/>
      <c r="Z272" s="162"/>
      <c r="AA272" s="162"/>
      <c r="AB272" s="162"/>
      <c r="AC272" s="162"/>
      <c r="AD272" s="162"/>
    </row>
    <row r="273" ht="14.25" customHeight="1">
      <c r="A273" s="162"/>
      <c r="B273" s="162"/>
      <c r="C273" s="162"/>
      <c r="D273" s="162"/>
      <c r="E273" s="162"/>
      <c r="F273" s="162"/>
      <c r="G273" s="162"/>
      <c r="H273" s="162"/>
      <c r="I273" s="162"/>
      <c r="J273" s="162"/>
      <c r="K273" s="162"/>
      <c r="L273" s="162"/>
      <c r="M273" s="162"/>
      <c r="N273" s="162"/>
      <c r="O273" s="162"/>
      <c r="P273" s="162"/>
      <c r="Q273" s="162"/>
      <c r="R273" s="162"/>
      <c r="S273" s="162"/>
      <c r="T273" s="162"/>
      <c r="U273" s="162"/>
      <c r="V273" s="162"/>
      <c r="W273" s="162"/>
      <c r="X273" s="162"/>
      <c r="Y273" s="162"/>
      <c r="Z273" s="162"/>
      <c r="AA273" s="162"/>
      <c r="AB273" s="162"/>
      <c r="AC273" s="162"/>
      <c r="AD273" s="162"/>
    </row>
    <row r="274" ht="14.25" customHeight="1">
      <c r="A274" s="162"/>
      <c r="B274" s="162"/>
      <c r="C274" s="162"/>
      <c r="D274" s="162"/>
      <c r="E274" s="162"/>
      <c r="F274" s="162"/>
      <c r="G274" s="162"/>
      <c r="H274" s="162"/>
      <c r="I274" s="162"/>
      <c r="J274" s="162"/>
      <c r="K274" s="162"/>
      <c r="L274" s="162"/>
      <c r="M274" s="162"/>
      <c r="N274" s="162"/>
      <c r="O274" s="162"/>
      <c r="P274" s="162"/>
      <c r="Q274" s="162"/>
      <c r="R274" s="162"/>
      <c r="S274" s="162"/>
      <c r="T274" s="162"/>
      <c r="U274" s="162"/>
      <c r="V274" s="162"/>
      <c r="W274" s="162"/>
      <c r="X274" s="162"/>
      <c r="Y274" s="162"/>
      <c r="Z274" s="162"/>
      <c r="AA274" s="162"/>
      <c r="AB274" s="162"/>
      <c r="AC274" s="162"/>
      <c r="AD274" s="162"/>
    </row>
    <row r="275" ht="14.25" customHeight="1">
      <c r="A275" s="162"/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2"/>
      <c r="O275" s="162"/>
      <c r="P275" s="162"/>
      <c r="Q275" s="162"/>
      <c r="R275" s="162"/>
      <c r="S275" s="162"/>
      <c r="T275" s="162"/>
      <c r="U275" s="162"/>
      <c r="V275" s="162"/>
      <c r="W275" s="162"/>
      <c r="X275" s="162"/>
      <c r="Y275" s="162"/>
      <c r="Z275" s="162"/>
      <c r="AA275" s="162"/>
      <c r="AB275" s="162"/>
      <c r="AC275" s="162"/>
      <c r="AD275" s="162"/>
    </row>
    <row r="276" ht="14.25" customHeight="1">
      <c r="A276" s="162"/>
      <c r="B276" s="162"/>
      <c r="C276" s="162"/>
      <c r="D276" s="162"/>
      <c r="E276" s="162"/>
      <c r="F276" s="162"/>
      <c r="G276" s="162"/>
      <c r="H276" s="162"/>
      <c r="I276" s="162"/>
      <c r="J276" s="162"/>
      <c r="K276" s="162"/>
      <c r="L276" s="162"/>
      <c r="M276" s="162"/>
      <c r="N276" s="162"/>
      <c r="O276" s="162"/>
      <c r="P276" s="162"/>
      <c r="Q276" s="162"/>
      <c r="R276" s="162"/>
      <c r="S276" s="162"/>
      <c r="T276" s="162"/>
      <c r="U276" s="162"/>
      <c r="V276" s="162"/>
      <c r="W276" s="162"/>
      <c r="X276" s="162"/>
      <c r="Y276" s="162"/>
      <c r="Z276" s="162"/>
      <c r="AA276" s="162"/>
      <c r="AB276" s="162"/>
      <c r="AC276" s="162"/>
      <c r="AD276" s="162"/>
    </row>
    <row r="277" ht="14.25" customHeight="1">
      <c r="A277" s="162"/>
      <c r="B277" s="162"/>
      <c r="C277" s="162"/>
      <c r="D277" s="162"/>
      <c r="E277" s="162"/>
      <c r="F277" s="162"/>
      <c r="G277" s="162"/>
      <c r="H277" s="162"/>
      <c r="I277" s="162"/>
      <c r="J277" s="162"/>
      <c r="K277" s="162"/>
      <c r="L277" s="162"/>
      <c r="M277" s="162"/>
      <c r="N277" s="162"/>
      <c r="O277" s="162"/>
      <c r="P277" s="162"/>
      <c r="Q277" s="162"/>
      <c r="R277" s="162"/>
      <c r="S277" s="162"/>
      <c r="T277" s="162"/>
      <c r="U277" s="162"/>
      <c r="V277" s="162"/>
      <c r="W277" s="162"/>
      <c r="X277" s="162"/>
      <c r="Y277" s="162"/>
      <c r="Z277" s="162"/>
      <c r="AA277" s="162"/>
      <c r="AB277" s="162"/>
      <c r="AC277" s="162"/>
      <c r="AD277" s="162"/>
    </row>
    <row r="278" ht="14.25" customHeight="1">
      <c r="A278" s="162"/>
      <c r="B278" s="162"/>
      <c r="C278" s="162"/>
      <c r="D278" s="162"/>
      <c r="E278" s="162"/>
      <c r="F278" s="162"/>
      <c r="G278" s="162"/>
      <c r="H278" s="162"/>
      <c r="I278" s="162"/>
      <c r="J278" s="162"/>
      <c r="K278" s="162"/>
      <c r="L278" s="162"/>
      <c r="M278" s="162"/>
      <c r="N278" s="162"/>
      <c r="O278" s="162"/>
      <c r="P278" s="162"/>
      <c r="Q278" s="162"/>
      <c r="R278" s="162"/>
      <c r="S278" s="162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</row>
    <row r="279" ht="14.25" customHeight="1">
      <c r="A279" s="162"/>
      <c r="B279" s="162"/>
      <c r="C279" s="162"/>
      <c r="D279" s="162"/>
      <c r="E279" s="162"/>
      <c r="F279" s="162"/>
      <c r="G279" s="162"/>
      <c r="H279" s="162"/>
      <c r="I279" s="162"/>
      <c r="J279" s="162"/>
      <c r="K279" s="162"/>
      <c r="L279" s="162"/>
      <c r="M279" s="162"/>
      <c r="N279" s="162"/>
      <c r="O279" s="162"/>
      <c r="P279" s="162"/>
      <c r="Q279" s="162"/>
      <c r="R279" s="162"/>
      <c r="S279" s="162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</row>
    <row r="280" ht="14.25" customHeight="1">
      <c r="A280" s="162"/>
      <c r="B280" s="162"/>
      <c r="C280" s="162"/>
      <c r="D280" s="162"/>
      <c r="E280" s="162"/>
      <c r="F280" s="162"/>
      <c r="G280" s="162"/>
      <c r="H280" s="162"/>
      <c r="I280" s="162"/>
      <c r="J280" s="162"/>
      <c r="K280" s="162"/>
      <c r="L280" s="162"/>
      <c r="M280" s="162"/>
      <c r="N280" s="162"/>
      <c r="O280" s="162"/>
      <c r="P280" s="162"/>
      <c r="Q280" s="162"/>
      <c r="R280" s="162"/>
      <c r="S280" s="162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</row>
    <row r="281" ht="14.25" customHeight="1">
      <c r="A281" s="162"/>
      <c r="B281" s="162"/>
      <c r="C281" s="162"/>
      <c r="D281" s="162"/>
      <c r="E281" s="162"/>
      <c r="F281" s="162"/>
      <c r="G281" s="162"/>
      <c r="H281" s="162"/>
      <c r="I281" s="162"/>
      <c r="J281" s="162"/>
      <c r="K281" s="162"/>
      <c r="L281" s="162"/>
      <c r="M281" s="162"/>
      <c r="N281" s="162"/>
      <c r="O281" s="162"/>
      <c r="P281" s="162"/>
      <c r="Q281" s="162"/>
      <c r="R281" s="162"/>
      <c r="S281" s="162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</row>
    <row r="282" ht="14.25" customHeight="1">
      <c r="A282" s="162"/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</row>
    <row r="283" ht="14.25" customHeight="1">
      <c r="A283" s="162"/>
      <c r="B283" s="162"/>
      <c r="C283" s="162"/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</row>
    <row r="284" ht="14.25" customHeight="1">
      <c r="A284" s="162"/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  <c r="Z284" s="162"/>
      <c r="AA284" s="162"/>
      <c r="AB284" s="162"/>
      <c r="AC284" s="162"/>
      <c r="AD284" s="162"/>
    </row>
    <row r="285" ht="14.25" customHeight="1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  <c r="Z285" s="162"/>
      <c r="AA285" s="162"/>
      <c r="AB285" s="162"/>
      <c r="AC285" s="162"/>
      <c r="AD285" s="162"/>
    </row>
    <row r="286" ht="14.25" customHeight="1">
      <c r="A286" s="162"/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  <c r="Z286" s="162"/>
      <c r="AA286" s="162"/>
      <c r="AB286" s="162"/>
      <c r="AC286" s="162"/>
      <c r="AD286" s="162"/>
    </row>
    <row r="287" ht="14.25" customHeight="1">
      <c r="A287" s="162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  <c r="Z287" s="162"/>
      <c r="AA287" s="162"/>
      <c r="AB287" s="162"/>
      <c r="AC287" s="162"/>
      <c r="AD287" s="162"/>
    </row>
    <row r="288" ht="14.25" customHeight="1">
      <c r="A288" s="162"/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  <c r="Z288" s="162"/>
      <c r="AA288" s="162"/>
      <c r="AB288" s="162"/>
      <c r="AC288" s="162"/>
      <c r="AD288" s="162"/>
    </row>
    <row r="289" ht="14.25" customHeight="1">
      <c r="A289" s="162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  <c r="Z289" s="162"/>
      <c r="AA289" s="162"/>
      <c r="AB289" s="162"/>
      <c r="AC289" s="162"/>
      <c r="AD289" s="162"/>
    </row>
    <row r="290" ht="14.25" customHeight="1">
      <c r="A290" s="162"/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  <c r="Z290" s="162"/>
      <c r="AA290" s="162"/>
      <c r="AB290" s="162"/>
      <c r="AC290" s="162"/>
      <c r="AD290" s="162"/>
    </row>
    <row r="291" ht="14.25" customHeight="1">
      <c r="A291" s="162"/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  <c r="Z291" s="162"/>
      <c r="AA291" s="162"/>
      <c r="AB291" s="162"/>
      <c r="AC291" s="162"/>
      <c r="AD291" s="162"/>
    </row>
    <row r="292" ht="14.25" customHeight="1">
      <c r="A292" s="162"/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  <c r="Z292" s="162"/>
      <c r="AA292" s="162"/>
      <c r="AB292" s="162"/>
      <c r="AC292" s="162"/>
      <c r="AD292" s="162"/>
    </row>
    <row r="293" ht="14.25" customHeight="1">
      <c r="A293" s="162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  <c r="Z293" s="162"/>
      <c r="AA293" s="162"/>
      <c r="AB293" s="162"/>
      <c r="AC293" s="162"/>
      <c r="AD293" s="162"/>
    </row>
    <row r="294" ht="14.25" customHeight="1">
      <c r="A294" s="162"/>
      <c r="B294" s="162"/>
      <c r="C294" s="162"/>
      <c r="D294" s="162"/>
      <c r="E294" s="162"/>
      <c r="F294" s="162"/>
      <c r="G294" s="162"/>
      <c r="H294" s="162"/>
      <c r="I294" s="162"/>
      <c r="J294" s="162"/>
      <c r="K294" s="162"/>
      <c r="L294" s="162"/>
      <c r="M294" s="162"/>
      <c r="N294" s="162"/>
      <c r="O294" s="162"/>
      <c r="P294" s="162"/>
      <c r="Q294" s="162"/>
      <c r="R294" s="162"/>
      <c r="S294" s="162"/>
      <c r="T294" s="162"/>
      <c r="U294" s="162"/>
      <c r="V294" s="162"/>
      <c r="W294" s="162"/>
      <c r="X294" s="162"/>
      <c r="Y294" s="162"/>
      <c r="Z294" s="162"/>
      <c r="AA294" s="162"/>
      <c r="AB294" s="162"/>
      <c r="AC294" s="162"/>
      <c r="AD294" s="162"/>
    </row>
    <row r="295" ht="14.25" customHeight="1">
      <c r="A295" s="162"/>
      <c r="B295" s="162"/>
      <c r="C295" s="162"/>
      <c r="D295" s="162"/>
      <c r="E295" s="162"/>
      <c r="F295" s="162"/>
      <c r="G295" s="162"/>
      <c r="H295" s="162"/>
      <c r="I295" s="162"/>
      <c r="J295" s="162"/>
      <c r="K295" s="162"/>
      <c r="L295" s="162"/>
      <c r="M295" s="162"/>
      <c r="N295" s="162"/>
      <c r="O295" s="162"/>
      <c r="P295" s="162"/>
      <c r="Q295" s="162"/>
      <c r="R295" s="162"/>
      <c r="S295" s="162"/>
      <c r="T295" s="162"/>
      <c r="U295" s="162"/>
      <c r="V295" s="162"/>
      <c r="W295" s="162"/>
      <c r="X295" s="162"/>
      <c r="Y295" s="162"/>
      <c r="Z295" s="162"/>
      <c r="AA295" s="162"/>
      <c r="AB295" s="162"/>
      <c r="AC295" s="162"/>
      <c r="AD295" s="162"/>
    </row>
    <row r="296" ht="14.25" customHeight="1">
      <c r="A296" s="162"/>
      <c r="B296" s="162"/>
      <c r="C296" s="162"/>
      <c r="D296" s="162"/>
      <c r="E296" s="162"/>
      <c r="F296" s="162"/>
      <c r="G296" s="162"/>
      <c r="H296" s="162"/>
      <c r="I296" s="162"/>
      <c r="J296" s="162"/>
      <c r="K296" s="162"/>
      <c r="L296" s="162"/>
      <c r="M296" s="162"/>
      <c r="N296" s="162"/>
      <c r="O296" s="162"/>
      <c r="P296" s="162"/>
      <c r="Q296" s="162"/>
      <c r="R296" s="162"/>
      <c r="S296" s="162"/>
      <c r="T296" s="162"/>
      <c r="U296" s="162"/>
      <c r="V296" s="162"/>
      <c r="W296" s="162"/>
      <c r="X296" s="162"/>
      <c r="Y296" s="162"/>
      <c r="Z296" s="162"/>
      <c r="AA296" s="162"/>
      <c r="AB296" s="162"/>
      <c r="AC296" s="162"/>
      <c r="AD296" s="162"/>
    </row>
    <row r="297" ht="14.25" customHeight="1">
      <c r="A297" s="162"/>
      <c r="B297" s="162"/>
      <c r="C297" s="162"/>
      <c r="D297" s="162"/>
      <c r="E297" s="162"/>
      <c r="F297" s="162"/>
      <c r="G297" s="162"/>
      <c r="H297" s="162"/>
      <c r="I297" s="162"/>
      <c r="J297" s="162"/>
      <c r="K297" s="162"/>
      <c r="L297" s="162"/>
      <c r="M297" s="162"/>
      <c r="N297" s="162"/>
      <c r="O297" s="162"/>
      <c r="P297" s="162"/>
      <c r="Q297" s="162"/>
      <c r="R297" s="162"/>
      <c r="S297" s="162"/>
      <c r="T297" s="162"/>
      <c r="U297" s="162"/>
      <c r="V297" s="162"/>
      <c r="W297" s="162"/>
      <c r="X297" s="162"/>
      <c r="Y297" s="162"/>
      <c r="Z297" s="162"/>
      <c r="AA297" s="162"/>
      <c r="AB297" s="162"/>
      <c r="AC297" s="162"/>
      <c r="AD297" s="162"/>
    </row>
    <row r="298" ht="14.25" customHeight="1">
      <c r="A298" s="162"/>
      <c r="B298" s="162"/>
      <c r="C298" s="162"/>
      <c r="D298" s="162"/>
      <c r="E298" s="162"/>
      <c r="F298" s="162"/>
      <c r="G298" s="162"/>
      <c r="H298" s="162"/>
      <c r="I298" s="162"/>
      <c r="J298" s="162"/>
      <c r="K298" s="162"/>
      <c r="L298" s="162"/>
      <c r="M298" s="162"/>
      <c r="N298" s="162"/>
      <c r="O298" s="162"/>
      <c r="P298" s="162"/>
      <c r="Q298" s="162"/>
      <c r="R298" s="162"/>
      <c r="S298" s="162"/>
      <c r="T298" s="162"/>
      <c r="U298" s="162"/>
      <c r="V298" s="162"/>
      <c r="W298" s="162"/>
      <c r="X298" s="162"/>
      <c r="Y298" s="162"/>
      <c r="Z298" s="162"/>
      <c r="AA298" s="162"/>
      <c r="AB298" s="162"/>
      <c r="AC298" s="162"/>
      <c r="AD298" s="162"/>
    </row>
    <row r="299" ht="14.25" customHeight="1">
      <c r="A299" s="162"/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2"/>
      <c r="M299" s="162"/>
      <c r="N299" s="162"/>
      <c r="O299" s="162"/>
      <c r="P299" s="162"/>
      <c r="Q299" s="162"/>
      <c r="R299" s="162"/>
      <c r="S299" s="162"/>
      <c r="T299" s="162"/>
      <c r="U299" s="162"/>
      <c r="V299" s="162"/>
      <c r="W299" s="162"/>
      <c r="X299" s="162"/>
      <c r="Y299" s="162"/>
      <c r="Z299" s="162"/>
      <c r="AA299" s="162"/>
      <c r="AB299" s="162"/>
      <c r="AC299" s="162"/>
      <c r="AD299" s="162"/>
    </row>
    <row r="300" ht="14.25" customHeight="1">
      <c r="A300" s="162"/>
      <c r="B300" s="162"/>
      <c r="C300" s="162"/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</row>
    <row r="301" ht="14.25" customHeight="1">
      <c r="A301" s="162"/>
      <c r="B301" s="162"/>
      <c r="C301" s="162"/>
      <c r="D301" s="162"/>
      <c r="E301" s="162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</row>
    <row r="302" ht="14.25" customHeight="1">
      <c r="A302" s="162"/>
      <c r="B302" s="162"/>
      <c r="C302" s="162"/>
      <c r="D302" s="162"/>
      <c r="E302" s="162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</row>
    <row r="303" ht="14.25" customHeight="1">
      <c r="A303" s="162"/>
      <c r="B303" s="162"/>
      <c r="C303" s="162"/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</row>
    <row r="304" ht="14.25" customHeight="1">
      <c r="A304" s="162"/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</row>
    <row r="305" ht="14.25" customHeight="1">
      <c r="A305" s="162"/>
      <c r="B305" s="162"/>
      <c r="C305" s="162"/>
      <c r="D305" s="162"/>
      <c r="E305" s="162"/>
      <c r="F305" s="162"/>
      <c r="G305" s="162"/>
      <c r="H305" s="162"/>
      <c r="I305" s="162"/>
      <c r="J305" s="162"/>
      <c r="K305" s="162"/>
      <c r="L305" s="162"/>
      <c r="M305" s="162"/>
      <c r="N305" s="162"/>
      <c r="O305" s="162"/>
      <c r="P305" s="162"/>
      <c r="Q305" s="162"/>
      <c r="R305" s="162"/>
      <c r="S305" s="162"/>
      <c r="T305" s="162"/>
      <c r="U305" s="162"/>
      <c r="V305" s="162"/>
      <c r="W305" s="162"/>
      <c r="X305" s="162"/>
      <c r="Y305" s="162"/>
      <c r="Z305" s="162"/>
      <c r="AA305" s="162"/>
      <c r="AB305" s="162"/>
      <c r="AC305" s="162"/>
      <c r="AD305" s="162"/>
    </row>
    <row r="306" ht="14.25" customHeight="1">
      <c r="A306" s="162"/>
      <c r="B306" s="162"/>
      <c r="C306" s="162"/>
      <c r="D306" s="162"/>
      <c r="E306" s="162"/>
      <c r="F306" s="162"/>
      <c r="G306" s="162"/>
      <c r="H306" s="162"/>
      <c r="I306" s="162"/>
      <c r="J306" s="162"/>
      <c r="K306" s="162"/>
      <c r="L306" s="162"/>
      <c r="M306" s="162"/>
      <c r="N306" s="162"/>
      <c r="O306" s="162"/>
      <c r="P306" s="162"/>
      <c r="Q306" s="162"/>
      <c r="R306" s="162"/>
      <c r="S306" s="162"/>
      <c r="T306" s="162"/>
      <c r="U306" s="162"/>
      <c r="V306" s="162"/>
      <c r="W306" s="162"/>
      <c r="X306" s="162"/>
      <c r="Y306" s="162"/>
      <c r="Z306" s="162"/>
      <c r="AA306" s="162"/>
      <c r="AB306" s="162"/>
      <c r="AC306" s="162"/>
      <c r="AD306" s="162"/>
    </row>
    <row r="307" ht="14.25" customHeight="1">
      <c r="A307" s="162"/>
      <c r="B307" s="162"/>
      <c r="C307" s="162"/>
      <c r="D307" s="162"/>
      <c r="E307" s="162"/>
      <c r="F307" s="162"/>
      <c r="G307" s="162"/>
      <c r="H307" s="162"/>
      <c r="I307" s="162"/>
      <c r="J307" s="162"/>
      <c r="K307" s="162"/>
      <c r="L307" s="162"/>
      <c r="M307" s="162"/>
      <c r="N307" s="162"/>
      <c r="O307" s="162"/>
      <c r="P307" s="162"/>
      <c r="Q307" s="162"/>
      <c r="R307" s="162"/>
      <c r="S307" s="162"/>
      <c r="T307" s="162"/>
      <c r="U307" s="162"/>
      <c r="V307" s="162"/>
      <c r="W307" s="162"/>
      <c r="X307" s="162"/>
      <c r="Y307" s="162"/>
      <c r="Z307" s="162"/>
      <c r="AA307" s="162"/>
      <c r="AB307" s="162"/>
      <c r="AC307" s="162"/>
      <c r="AD307" s="162"/>
    </row>
    <row r="308" ht="14.25" customHeight="1">
      <c r="A308" s="162"/>
      <c r="B308" s="162"/>
      <c r="C308" s="162"/>
      <c r="D308" s="162"/>
      <c r="E308" s="162"/>
      <c r="F308" s="162"/>
      <c r="G308" s="162"/>
      <c r="H308" s="162"/>
      <c r="I308" s="162"/>
      <c r="J308" s="162"/>
      <c r="K308" s="162"/>
      <c r="L308" s="162"/>
      <c r="M308" s="162"/>
      <c r="N308" s="162"/>
      <c r="O308" s="162"/>
      <c r="P308" s="162"/>
      <c r="Q308" s="162"/>
      <c r="R308" s="162"/>
      <c r="S308" s="162"/>
      <c r="T308" s="162"/>
      <c r="U308" s="162"/>
      <c r="V308" s="162"/>
      <c r="W308" s="162"/>
      <c r="X308" s="162"/>
      <c r="Y308" s="162"/>
      <c r="Z308" s="162"/>
      <c r="AA308" s="162"/>
      <c r="AB308" s="162"/>
      <c r="AC308" s="162"/>
      <c r="AD308" s="162"/>
    </row>
    <row r="309" ht="14.25" customHeight="1">
      <c r="A309" s="162"/>
      <c r="B309" s="162"/>
      <c r="C309" s="162"/>
      <c r="D309" s="162"/>
      <c r="E309" s="162"/>
      <c r="F309" s="162"/>
      <c r="G309" s="162"/>
      <c r="H309" s="162"/>
      <c r="I309" s="162"/>
      <c r="J309" s="162"/>
      <c r="K309" s="162"/>
      <c r="L309" s="162"/>
      <c r="M309" s="162"/>
      <c r="N309" s="162"/>
      <c r="O309" s="162"/>
      <c r="P309" s="162"/>
      <c r="Q309" s="162"/>
      <c r="R309" s="162"/>
      <c r="S309" s="162"/>
      <c r="T309" s="162"/>
      <c r="U309" s="162"/>
      <c r="V309" s="162"/>
      <c r="W309" s="162"/>
      <c r="X309" s="162"/>
      <c r="Y309" s="162"/>
      <c r="Z309" s="162"/>
      <c r="AA309" s="162"/>
      <c r="AB309" s="162"/>
      <c r="AC309" s="162"/>
      <c r="AD309" s="162"/>
    </row>
    <row r="310" ht="14.25" customHeight="1">
      <c r="A310" s="162"/>
      <c r="B310" s="162"/>
      <c r="C310" s="162"/>
      <c r="D310" s="162"/>
      <c r="E310" s="162"/>
      <c r="F310" s="162"/>
      <c r="G310" s="162"/>
      <c r="H310" s="162"/>
      <c r="I310" s="162"/>
      <c r="J310" s="162"/>
      <c r="K310" s="162"/>
      <c r="L310" s="162"/>
      <c r="M310" s="162"/>
      <c r="N310" s="162"/>
      <c r="O310" s="162"/>
      <c r="P310" s="162"/>
      <c r="Q310" s="162"/>
      <c r="R310" s="162"/>
      <c r="S310" s="162"/>
      <c r="T310" s="162"/>
      <c r="U310" s="162"/>
      <c r="V310" s="162"/>
      <c r="W310" s="162"/>
      <c r="X310" s="162"/>
      <c r="Y310" s="162"/>
      <c r="Z310" s="162"/>
      <c r="AA310" s="162"/>
      <c r="AB310" s="162"/>
      <c r="AC310" s="162"/>
      <c r="AD310" s="162"/>
    </row>
    <row r="311" ht="14.25" customHeight="1">
      <c r="A311" s="162"/>
      <c r="B311" s="162"/>
      <c r="C311" s="162"/>
      <c r="D311" s="162"/>
      <c r="E311" s="162"/>
      <c r="F311" s="162"/>
      <c r="G311" s="162"/>
      <c r="H311" s="162"/>
      <c r="I311" s="162"/>
      <c r="J311" s="162"/>
      <c r="K311" s="162"/>
      <c r="L311" s="162"/>
      <c r="M311" s="162"/>
      <c r="N311" s="162"/>
      <c r="O311" s="162"/>
      <c r="P311" s="162"/>
      <c r="Q311" s="162"/>
      <c r="R311" s="162"/>
      <c r="S311" s="162"/>
      <c r="T311" s="162"/>
      <c r="U311" s="162"/>
      <c r="V311" s="162"/>
      <c r="W311" s="162"/>
      <c r="X311" s="162"/>
      <c r="Y311" s="162"/>
      <c r="Z311" s="162"/>
      <c r="AA311" s="162"/>
      <c r="AB311" s="162"/>
      <c r="AC311" s="162"/>
      <c r="AD311" s="162"/>
    </row>
    <row r="312" ht="14.25" customHeight="1">
      <c r="A312" s="162"/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2"/>
      <c r="O312" s="162"/>
      <c r="P312" s="162"/>
      <c r="Q312" s="162"/>
      <c r="R312" s="162"/>
      <c r="S312" s="162"/>
      <c r="T312" s="162"/>
      <c r="U312" s="162"/>
      <c r="V312" s="162"/>
      <c r="W312" s="162"/>
      <c r="X312" s="162"/>
      <c r="Y312" s="162"/>
      <c r="Z312" s="162"/>
      <c r="AA312" s="162"/>
      <c r="AB312" s="162"/>
      <c r="AC312" s="162"/>
      <c r="AD312" s="162"/>
    </row>
    <row r="313" ht="14.25" customHeight="1">
      <c r="A313" s="162"/>
      <c r="B313" s="162"/>
      <c r="C313" s="162"/>
      <c r="D313" s="162"/>
      <c r="E313" s="162"/>
      <c r="F313" s="162"/>
      <c r="G313" s="162"/>
      <c r="H313" s="162"/>
      <c r="I313" s="162"/>
      <c r="J313" s="162"/>
      <c r="K313" s="162"/>
      <c r="L313" s="162"/>
      <c r="M313" s="162"/>
      <c r="N313" s="162"/>
      <c r="O313" s="162"/>
      <c r="P313" s="162"/>
      <c r="Q313" s="162"/>
      <c r="R313" s="162"/>
      <c r="S313" s="162"/>
      <c r="T313" s="162"/>
      <c r="U313" s="162"/>
      <c r="V313" s="162"/>
      <c r="W313" s="162"/>
      <c r="X313" s="162"/>
      <c r="Y313" s="162"/>
      <c r="Z313" s="162"/>
      <c r="AA313" s="162"/>
      <c r="AB313" s="162"/>
      <c r="AC313" s="162"/>
      <c r="AD313" s="162"/>
    </row>
    <row r="314" ht="14.25" customHeight="1">
      <c r="A314" s="162"/>
      <c r="B314" s="162"/>
      <c r="C314" s="162"/>
      <c r="D314" s="162"/>
      <c r="E314" s="162"/>
      <c r="F314" s="162"/>
      <c r="G314" s="162"/>
      <c r="H314" s="162"/>
      <c r="I314" s="162"/>
      <c r="J314" s="162"/>
      <c r="K314" s="162"/>
      <c r="L314" s="162"/>
      <c r="M314" s="162"/>
      <c r="N314" s="162"/>
      <c r="O314" s="162"/>
      <c r="P314" s="162"/>
      <c r="Q314" s="162"/>
      <c r="R314" s="162"/>
      <c r="S314" s="162"/>
      <c r="T314" s="162"/>
      <c r="U314" s="162"/>
      <c r="V314" s="162"/>
      <c r="W314" s="162"/>
      <c r="X314" s="162"/>
      <c r="Y314" s="162"/>
      <c r="Z314" s="162"/>
      <c r="AA314" s="162"/>
      <c r="AB314" s="162"/>
      <c r="AC314" s="162"/>
      <c r="AD314" s="162"/>
    </row>
    <row r="315" ht="14.25" customHeight="1">
      <c r="A315" s="162"/>
      <c r="B315" s="162"/>
      <c r="C315" s="162"/>
      <c r="D315" s="162"/>
      <c r="E315" s="162"/>
      <c r="F315" s="162"/>
      <c r="G315" s="162"/>
      <c r="H315" s="162"/>
      <c r="I315" s="162"/>
      <c r="J315" s="162"/>
      <c r="K315" s="162"/>
      <c r="L315" s="162"/>
      <c r="M315" s="162"/>
      <c r="N315" s="162"/>
      <c r="O315" s="162"/>
      <c r="P315" s="162"/>
      <c r="Q315" s="162"/>
      <c r="R315" s="162"/>
      <c r="S315" s="162"/>
      <c r="T315" s="162"/>
      <c r="U315" s="162"/>
      <c r="V315" s="162"/>
      <c r="W315" s="162"/>
      <c r="X315" s="162"/>
      <c r="Y315" s="162"/>
      <c r="Z315" s="162"/>
      <c r="AA315" s="162"/>
      <c r="AB315" s="162"/>
      <c r="AC315" s="162"/>
      <c r="AD315" s="162"/>
    </row>
    <row r="316" ht="14.25" customHeight="1">
      <c r="A316" s="162"/>
      <c r="B316" s="162"/>
      <c r="C316" s="162"/>
      <c r="D316" s="162"/>
      <c r="E316" s="162"/>
      <c r="F316" s="162"/>
      <c r="G316" s="162"/>
      <c r="H316" s="162"/>
      <c r="I316" s="162"/>
      <c r="J316" s="162"/>
      <c r="K316" s="162"/>
      <c r="L316" s="162"/>
      <c r="M316" s="162"/>
      <c r="N316" s="162"/>
      <c r="O316" s="162"/>
      <c r="P316" s="162"/>
      <c r="Q316" s="162"/>
      <c r="R316" s="162"/>
      <c r="S316" s="162"/>
      <c r="T316" s="162"/>
      <c r="U316" s="162"/>
      <c r="V316" s="162"/>
      <c r="W316" s="162"/>
      <c r="X316" s="162"/>
      <c r="Y316" s="162"/>
      <c r="Z316" s="162"/>
      <c r="AA316" s="162"/>
      <c r="AB316" s="162"/>
      <c r="AC316" s="162"/>
      <c r="AD316" s="162"/>
    </row>
    <row r="317" ht="14.25" customHeight="1">
      <c r="A317" s="162"/>
      <c r="B317" s="162"/>
      <c r="C317" s="162"/>
      <c r="D317" s="162"/>
      <c r="E317" s="162"/>
      <c r="F317" s="162"/>
      <c r="G317" s="162"/>
      <c r="H317" s="162"/>
      <c r="I317" s="162"/>
      <c r="J317" s="162"/>
      <c r="K317" s="162"/>
      <c r="L317" s="162"/>
      <c r="M317" s="162"/>
      <c r="N317" s="162"/>
      <c r="O317" s="162"/>
      <c r="P317" s="162"/>
      <c r="Q317" s="162"/>
      <c r="R317" s="162"/>
      <c r="S317" s="162"/>
      <c r="T317" s="162"/>
      <c r="U317" s="162"/>
      <c r="V317" s="162"/>
      <c r="W317" s="162"/>
      <c r="X317" s="162"/>
      <c r="Y317" s="162"/>
      <c r="Z317" s="162"/>
      <c r="AA317" s="162"/>
      <c r="AB317" s="162"/>
      <c r="AC317" s="162"/>
      <c r="AD317" s="162"/>
    </row>
    <row r="318" ht="14.25" customHeight="1">
      <c r="A318" s="162"/>
      <c r="B318" s="162"/>
      <c r="C318" s="162"/>
      <c r="D318" s="162"/>
      <c r="E318" s="162"/>
      <c r="F318" s="162"/>
      <c r="G318" s="162"/>
      <c r="H318" s="162"/>
      <c r="I318" s="162"/>
      <c r="J318" s="162"/>
      <c r="K318" s="162"/>
      <c r="L318" s="162"/>
      <c r="M318" s="162"/>
      <c r="N318" s="162"/>
      <c r="O318" s="162"/>
      <c r="P318" s="162"/>
      <c r="Q318" s="162"/>
      <c r="R318" s="162"/>
      <c r="S318" s="162"/>
      <c r="T318" s="162"/>
      <c r="U318" s="162"/>
      <c r="V318" s="162"/>
      <c r="W318" s="162"/>
      <c r="X318" s="162"/>
      <c r="Y318" s="162"/>
      <c r="Z318" s="162"/>
      <c r="AA318" s="162"/>
      <c r="AB318" s="162"/>
      <c r="AC318" s="162"/>
      <c r="AD318" s="162"/>
    </row>
    <row r="319" ht="14.25" customHeight="1">
      <c r="A319" s="162"/>
      <c r="B319" s="162"/>
      <c r="C319" s="162"/>
      <c r="D319" s="162"/>
      <c r="E319" s="162"/>
      <c r="F319" s="162"/>
      <c r="G319" s="162"/>
      <c r="H319" s="162"/>
      <c r="I319" s="162"/>
      <c r="J319" s="162"/>
      <c r="K319" s="162"/>
      <c r="L319" s="162"/>
      <c r="M319" s="162"/>
      <c r="N319" s="162"/>
      <c r="O319" s="162"/>
      <c r="P319" s="162"/>
      <c r="Q319" s="162"/>
      <c r="R319" s="162"/>
      <c r="S319" s="162"/>
      <c r="T319" s="162"/>
      <c r="U319" s="162"/>
      <c r="V319" s="162"/>
      <c r="W319" s="162"/>
      <c r="X319" s="162"/>
      <c r="Y319" s="162"/>
      <c r="Z319" s="162"/>
      <c r="AA319" s="162"/>
      <c r="AB319" s="162"/>
      <c r="AC319" s="162"/>
      <c r="AD319" s="162"/>
    </row>
    <row r="320" ht="14.25" customHeight="1">
      <c r="A320" s="162"/>
      <c r="B320" s="162"/>
      <c r="C320" s="162"/>
      <c r="D320" s="162"/>
      <c r="E320" s="162"/>
      <c r="F320" s="162"/>
      <c r="G320" s="162"/>
      <c r="H320" s="162"/>
      <c r="I320" s="162"/>
      <c r="J320" s="162"/>
      <c r="K320" s="162"/>
      <c r="L320" s="162"/>
      <c r="M320" s="162"/>
      <c r="N320" s="162"/>
      <c r="O320" s="162"/>
      <c r="P320" s="162"/>
      <c r="Q320" s="162"/>
      <c r="R320" s="162"/>
      <c r="S320" s="162"/>
      <c r="T320" s="162"/>
      <c r="U320" s="162"/>
      <c r="V320" s="162"/>
      <c r="W320" s="162"/>
      <c r="X320" s="162"/>
      <c r="Y320" s="162"/>
      <c r="Z320" s="162"/>
      <c r="AA320" s="162"/>
      <c r="AB320" s="162"/>
      <c r="AC320" s="162"/>
      <c r="AD320" s="162"/>
    </row>
    <row r="321" ht="14.25" customHeight="1">
      <c r="A321" s="162"/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</row>
    <row r="322" ht="14.25" customHeight="1">
      <c r="A322" s="162"/>
      <c r="B322" s="162"/>
      <c r="C322" s="162"/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2"/>
      <c r="Q322" s="162"/>
      <c r="R322" s="162"/>
      <c r="S322" s="162"/>
      <c r="T322" s="162"/>
      <c r="U322" s="162"/>
      <c r="V322" s="162"/>
      <c r="W322" s="162"/>
      <c r="X322" s="162"/>
      <c r="Y322" s="162"/>
      <c r="Z322" s="162"/>
      <c r="AA322" s="162"/>
      <c r="AB322" s="162"/>
      <c r="AC322" s="162"/>
      <c r="AD322" s="162"/>
    </row>
    <row r="323" ht="14.25" customHeight="1">
      <c r="A323" s="162"/>
      <c r="B323" s="162"/>
      <c r="C323" s="162"/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62"/>
      <c r="T323" s="162"/>
      <c r="U323" s="162"/>
      <c r="V323" s="162"/>
      <c r="W323" s="162"/>
      <c r="X323" s="162"/>
      <c r="Y323" s="162"/>
      <c r="Z323" s="162"/>
      <c r="AA323" s="162"/>
      <c r="AB323" s="162"/>
      <c r="AC323" s="162"/>
      <c r="AD323" s="162"/>
    </row>
    <row r="324" ht="14.25" customHeight="1">
      <c r="A324" s="162"/>
      <c r="B324" s="162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62"/>
      <c r="T324" s="162"/>
      <c r="U324" s="162"/>
      <c r="V324" s="162"/>
      <c r="W324" s="162"/>
      <c r="X324" s="162"/>
      <c r="Y324" s="162"/>
      <c r="Z324" s="162"/>
      <c r="AA324" s="162"/>
      <c r="AB324" s="162"/>
      <c r="AC324" s="162"/>
      <c r="AD324" s="162"/>
    </row>
    <row r="325" ht="14.25" customHeight="1">
      <c r="A325" s="162"/>
      <c r="B325" s="162"/>
      <c r="C325" s="162"/>
      <c r="D325" s="162"/>
      <c r="E325" s="162"/>
      <c r="F325" s="162"/>
      <c r="G325" s="162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</row>
    <row r="326" ht="14.25" customHeight="1">
      <c r="A326" s="162"/>
      <c r="B326" s="162"/>
      <c r="C326" s="162"/>
      <c r="D326" s="162"/>
      <c r="E326" s="162"/>
      <c r="F326" s="162"/>
      <c r="G326" s="162"/>
      <c r="H326" s="162"/>
      <c r="I326" s="162"/>
      <c r="J326" s="162"/>
      <c r="K326" s="162"/>
      <c r="L326" s="162"/>
      <c r="M326" s="162"/>
      <c r="N326" s="162"/>
      <c r="O326" s="162"/>
      <c r="P326" s="162"/>
      <c r="Q326" s="162"/>
      <c r="R326" s="162"/>
      <c r="S326" s="162"/>
      <c r="T326" s="162"/>
      <c r="U326" s="162"/>
      <c r="V326" s="162"/>
      <c r="W326" s="162"/>
      <c r="X326" s="162"/>
      <c r="Y326" s="162"/>
      <c r="Z326" s="162"/>
      <c r="AA326" s="162"/>
      <c r="AB326" s="162"/>
      <c r="AC326" s="162"/>
      <c r="AD326" s="162"/>
    </row>
    <row r="327" ht="14.25" customHeight="1">
      <c r="A327" s="162"/>
      <c r="B327" s="162"/>
      <c r="C327" s="162"/>
      <c r="D327" s="162"/>
      <c r="E327" s="162"/>
      <c r="F327" s="162"/>
      <c r="G327" s="162"/>
      <c r="H327" s="162"/>
      <c r="I327" s="162"/>
      <c r="J327" s="162"/>
      <c r="K327" s="162"/>
      <c r="L327" s="162"/>
      <c r="M327" s="162"/>
      <c r="N327" s="162"/>
      <c r="O327" s="162"/>
      <c r="P327" s="162"/>
      <c r="Q327" s="162"/>
      <c r="R327" s="162"/>
      <c r="S327" s="162"/>
      <c r="T327" s="162"/>
      <c r="U327" s="162"/>
      <c r="V327" s="162"/>
      <c r="W327" s="162"/>
      <c r="X327" s="162"/>
      <c r="Y327" s="162"/>
      <c r="Z327" s="162"/>
      <c r="AA327" s="162"/>
      <c r="AB327" s="162"/>
      <c r="AC327" s="162"/>
      <c r="AD327" s="162"/>
    </row>
    <row r="328" ht="14.25" customHeight="1">
      <c r="A328" s="162"/>
      <c r="B328" s="162"/>
      <c r="C328" s="162"/>
      <c r="D328" s="162"/>
      <c r="E328" s="162"/>
      <c r="F328" s="162"/>
      <c r="G328" s="162"/>
      <c r="H328" s="162"/>
      <c r="I328" s="162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T328" s="162"/>
      <c r="U328" s="162"/>
      <c r="V328" s="162"/>
      <c r="W328" s="162"/>
      <c r="X328" s="162"/>
      <c r="Y328" s="162"/>
      <c r="Z328" s="162"/>
      <c r="AA328" s="162"/>
      <c r="AB328" s="162"/>
      <c r="AC328" s="162"/>
      <c r="AD328" s="162"/>
    </row>
    <row r="329" ht="14.25" customHeight="1">
      <c r="A329" s="162"/>
      <c r="B329" s="162"/>
      <c r="C329" s="162"/>
      <c r="D329" s="162"/>
      <c r="E329" s="162"/>
      <c r="F329" s="162"/>
      <c r="G329" s="162"/>
      <c r="H329" s="162"/>
      <c r="I329" s="162"/>
      <c r="J329" s="162"/>
      <c r="K329" s="162"/>
      <c r="L329" s="162"/>
      <c r="M329" s="162"/>
      <c r="N329" s="162"/>
      <c r="O329" s="162"/>
      <c r="P329" s="162"/>
      <c r="Q329" s="162"/>
      <c r="R329" s="162"/>
      <c r="S329" s="162"/>
      <c r="T329" s="162"/>
      <c r="U329" s="162"/>
      <c r="V329" s="162"/>
      <c r="W329" s="162"/>
      <c r="X329" s="162"/>
      <c r="Y329" s="162"/>
      <c r="Z329" s="162"/>
      <c r="AA329" s="162"/>
      <c r="AB329" s="162"/>
      <c r="AC329" s="162"/>
      <c r="AD329" s="162"/>
    </row>
    <row r="330" ht="14.25" customHeight="1">
      <c r="A330" s="162"/>
      <c r="B330" s="162"/>
      <c r="C330" s="162"/>
      <c r="D330" s="162"/>
      <c r="E330" s="162"/>
      <c r="F330" s="162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  <c r="AA330" s="162"/>
      <c r="AB330" s="162"/>
      <c r="AC330" s="162"/>
      <c r="AD330" s="162"/>
    </row>
    <row r="331" ht="14.25" customHeight="1">
      <c r="A331" s="162"/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  <c r="AA331" s="162"/>
      <c r="AB331" s="162"/>
      <c r="AC331" s="162"/>
      <c r="AD331" s="162"/>
    </row>
    <row r="332" ht="14.25" customHeight="1">
      <c r="A332" s="162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  <c r="AA332" s="162"/>
      <c r="AB332" s="162"/>
      <c r="AC332" s="162"/>
      <c r="AD332" s="162"/>
    </row>
    <row r="333" ht="14.25" customHeight="1">
      <c r="A333" s="162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  <c r="AA333" s="162"/>
      <c r="AB333" s="162"/>
      <c r="AC333" s="162"/>
      <c r="AD333" s="162"/>
    </row>
    <row r="334" ht="14.25" customHeight="1">
      <c r="A334" s="162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2"/>
      <c r="AD334" s="162"/>
    </row>
    <row r="335" ht="14.25" customHeight="1">
      <c r="A335" s="162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  <c r="AA335" s="162"/>
      <c r="AB335" s="162"/>
      <c r="AC335" s="162"/>
      <c r="AD335" s="162"/>
    </row>
    <row r="336" ht="14.25" customHeight="1">
      <c r="A336" s="162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  <c r="AA336" s="162"/>
      <c r="AB336" s="162"/>
      <c r="AC336" s="162"/>
      <c r="AD336" s="162"/>
    </row>
    <row r="337" ht="14.25" customHeight="1">
      <c r="A337" s="162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62"/>
      <c r="AD337" s="162"/>
    </row>
    <row r="338" ht="14.25" customHeight="1">
      <c r="A338" s="162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</row>
    <row r="339" ht="14.25" customHeight="1">
      <c r="A339" s="162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  <c r="X339" s="162"/>
      <c r="Y339" s="162"/>
      <c r="Z339" s="162"/>
      <c r="AA339" s="162"/>
      <c r="AB339" s="162"/>
      <c r="AC339" s="162"/>
      <c r="AD339" s="162"/>
    </row>
    <row r="340" ht="14.25" customHeight="1">
      <c r="A340" s="162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  <c r="X340" s="162"/>
      <c r="Y340" s="162"/>
      <c r="Z340" s="162"/>
      <c r="AA340" s="162"/>
      <c r="AB340" s="162"/>
      <c r="AC340" s="162"/>
      <c r="AD340" s="162"/>
    </row>
    <row r="341" ht="14.25" customHeight="1">
      <c r="A341" s="162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</row>
    <row r="342" ht="14.25" customHeight="1">
      <c r="A342" s="162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  <c r="X342" s="162"/>
      <c r="Y342" s="162"/>
      <c r="Z342" s="162"/>
      <c r="AA342" s="162"/>
      <c r="AB342" s="162"/>
      <c r="AC342" s="162"/>
      <c r="AD342" s="162"/>
    </row>
    <row r="343" ht="14.25" customHeight="1">
      <c r="A343" s="162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  <c r="X343" s="162"/>
      <c r="Y343" s="162"/>
      <c r="Z343" s="162"/>
      <c r="AA343" s="162"/>
      <c r="AB343" s="162"/>
      <c r="AC343" s="162"/>
      <c r="AD343" s="162"/>
    </row>
    <row r="344" ht="14.25" customHeight="1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  <c r="X344" s="162"/>
      <c r="Y344" s="162"/>
      <c r="Z344" s="162"/>
      <c r="AA344" s="162"/>
      <c r="AB344" s="162"/>
      <c r="AC344" s="162"/>
      <c r="AD344" s="162"/>
    </row>
    <row r="345" ht="14.25" customHeight="1">
      <c r="A345" s="162"/>
      <c r="B345" s="162"/>
      <c r="C345" s="162"/>
      <c r="D345" s="162"/>
      <c r="E345" s="162"/>
      <c r="F345" s="162"/>
      <c r="G345" s="162"/>
      <c r="H345" s="162"/>
      <c r="I345" s="162"/>
      <c r="J345" s="162"/>
      <c r="K345" s="162"/>
      <c r="L345" s="162"/>
      <c r="M345" s="162"/>
      <c r="N345" s="162"/>
      <c r="O345" s="162"/>
      <c r="P345" s="162"/>
      <c r="Q345" s="162"/>
      <c r="R345" s="162"/>
      <c r="S345" s="162"/>
      <c r="T345" s="162"/>
      <c r="U345" s="162"/>
      <c r="V345" s="162"/>
      <c r="W345" s="162"/>
      <c r="X345" s="162"/>
      <c r="Y345" s="162"/>
      <c r="Z345" s="162"/>
      <c r="AA345" s="162"/>
      <c r="AB345" s="162"/>
      <c r="AC345" s="162"/>
      <c r="AD345" s="162"/>
    </row>
    <row r="346" ht="14.25" customHeight="1">
      <c r="A346" s="162"/>
      <c r="B346" s="162"/>
      <c r="C346" s="162"/>
      <c r="D346" s="162"/>
      <c r="E346" s="162"/>
      <c r="F346" s="162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</row>
    <row r="347" ht="14.25" customHeight="1">
      <c r="A347" s="162"/>
      <c r="B347" s="162"/>
      <c r="C347" s="162"/>
      <c r="D347" s="162"/>
      <c r="E347" s="162"/>
      <c r="F347" s="162"/>
      <c r="G347" s="162"/>
      <c r="H347" s="162"/>
      <c r="I347" s="162"/>
      <c r="J347" s="162"/>
      <c r="K347" s="162"/>
      <c r="L347" s="162"/>
      <c r="M347" s="162"/>
      <c r="N347" s="162"/>
      <c r="O347" s="162"/>
      <c r="P347" s="162"/>
      <c r="Q347" s="162"/>
      <c r="R347" s="162"/>
      <c r="S347" s="162"/>
      <c r="T347" s="162"/>
      <c r="U347" s="162"/>
      <c r="V347" s="162"/>
      <c r="W347" s="162"/>
      <c r="X347" s="162"/>
      <c r="Y347" s="162"/>
      <c r="Z347" s="162"/>
      <c r="AA347" s="162"/>
      <c r="AB347" s="162"/>
      <c r="AC347" s="162"/>
      <c r="AD347" s="162"/>
    </row>
    <row r="348" ht="14.25" customHeight="1">
      <c r="A348" s="162"/>
      <c r="B348" s="162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  <c r="T348" s="162"/>
      <c r="U348" s="162"/>
      <c r="V348" s="162"/>
      <c r="W348" s="162"/>
      <c r="X348" s="162"/>
      <c r="Y348" s="162"/>
      <c r="Z348" s="162"/>
      <c r="AA348" s="162"/>
      <c r="AB348" s="162"/>
      <c r="AC348" s="162"/>
      <c r="AD348" s="162"/>
    </row>
    <row r="349" ht="14.25" customHeight="1">
      <c r="A349" s="162"/>
      <c r="B349" s="162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  <c r="T349" s="162"/>
      <c r="U349" s="162"/>
      <c r="V349" s="162"/>
      <c r="W349" s="162"/>
      <c r="X349" s="162"/>
      <c r="Y349" s="162"/>
      <c r="Z349" s="162"/>
      <c r="AA349" s="162"/>
      <c r="AB349" s="162"/>
      <c r="AC349" s="162"/>
      <c r="AD349" s="162"/>
    </row>
    <row r="350" ht="14.25" customHeight="1">
      <c r="A350" s="162"/>
      <c r="B350" s="162"/>
      <c r="C350" s="162"/>
      <c r="D350" s="162"/>
      <c r="E350" s="162"/>
      <c r="F350" s="162"/>
      <c r="G350" s="162"/>
      <c r="H350" s="162"/>
      <c r="I350" s="162"/>
      <c r="J350" s="162"/>
      <c r="K350" s="162"/>
      <c r="L350" s="162"/>
      <c r="M350" s="162"/>
      <c r="N350" s="162"/>
      <c r="O350" s="162"/>
      <c r="P350" s="162"/>
      <c r="Q350" s="162"/>
      <c r="R350" s="162"/>
      <c r="S350" s="162"/>
      <c r="T350" s="162"/>
      <c r="U350" s="162"/>
      <c r="V350" s="162"/>
      <c r="W350" s="162"/>
      <c r="X350" s="162"/>
      <c r="Y350" s="162"/>
      <c r="Z350" s="162"/>
      <c r="AA350" s="162"/>
      <c r="AB350" s="162"/>
      <c r="AC350" s="162"/>
      <c r="AD350" s="162"/>
    </row>
    <row r="351" ht="14.25" customHeight="1">
      <c r="A351" s="162"/>
      <c r="B351" s="162"/>
      <c r="C351" s="162"/>
      <c r="D351" s="162"/>
      <c r="E351" s="162"/>
      <c r="F351" s="162"/>
      <c r="G351" s="162"/>
      <c r="H351" s="162"/>
      <c r="I351" s="162"/>
      <c r="J351" s="162"/>
      <c r="K351" s="162"/>
      <c r="L351" s="162"/>
      <c r="M351" s="162"/>
      <c r="N351" s="162"/>
      <c r="O351" s="162"/>
      <c r="P351" s="162"/>
      <c r="Q351" s="162"/>
      <c r="R351" s="162"/>
      <c r="S351" s="162"/>
      <c r="T351" s="162"/>
      <c r="U351" s="162"/>
      <c r="V351" s="162"/>
      <c r="W351" s="162"/>
      <c r="X351" s="162"/>
      <c r="Y351" s="162"/>
      <c r="Z351" s="162"/>
      <c r="AA351" s="162"/>
      <c r="AB351" s="162"/>
      <c r="AC351" s="162"/>
      <c r="AD351" s="162"/>
    </row>
    <row r="352" ht="14.25" customHeight="1">
      <c r="A352" s="162"/>
      <c r="B352" s="162"/>
      <c r="C352" s="162"/>
      <c r="D352" s="162"/>
      <c r="E352" s="162"/>
      <c r="F352" s="162"/>
      <c r="G352" s="162"/>
      <c r="H352" s="162"/>
      <c r="I352" s="162"/>
      <c r="J352" s="162"/>
      <c r="K352" s="162"/>
      <c r="L352" s="162"/>
      <c r="M352" s="162"/>
      <c r="N352" s="162"/>
      <c r="O352" s="162"/>
      <c r="P352" s="162"/>
      <c r="Q352" s="162"/>
      <c r="R352" s="162"/>
      <c r="S352" s="162"/>
      <c r="T352" s="162"/>
      <c r="U352" s="162"/>
      <c r="V352" s="162"/>
      <c r="W352" s="162"/>
      <c r="X352" s="162"/>
      <c r="Y352" s="162"/>
      <c r="Z352" s="162"/>
      <c r="AA352" s="162"/>
      <c r="AB352" s="162"/>
      <c r="AC352" s="162"/>
      <c r="AD352" s="162"/>
    </row>
    <row r="353" ht="14.25" customHeight="1">
      <c r="A353" s="162"/>
      <c r="B353" s="162"/>
      <c r="C353" s="162"/>
      <c r="D353" s="162"/>
      <c r="E353" s="162"/>
      <c r="F353" s="162"/>
      <c r="G353" s="162"/>
      <c r="H353" s="162"/>
      <c r="I353" s="162"/>
      <c r="J353" s="162"/>
      <c r="K353" s="162"/>
      <c r="L353" s="162"/>
      <c r="M353" s="162"/>
      <c r="N353" s="162"/>
      <c r="O353" s="162"/>
      <c r="P353" s="162"/>
      <c r="Q353" s="162"/>
      <c r="R353" s="162"/>
      <c r="S353" s="162"/>
      <c r="T353" s="162"/>
      <c r="U353" s="162"/>
      <c r="V353" s="162"/>
      <c r="W353" s="162"/>
      <c r="X353" s="162"/>
      <c r="Y353" s="162"/>
      <c r="Z353" s="162"/>
      <c r="AA353" s="162"/>
      <c r="AB353" s="162"/>
      <c r="AC353" s="162"/>
      <c r="AD353" s="162"/>
    </row>
    <row r="354" ht="14.25" customHeight="1">
      <c r="A354" s="162"/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2"/>
      <c r="O354" s="162"/>
      <c r="P354" s="162"/>
      <c r="Q354" s="162"/>
      <c r="R354" s="162"/>
      <c r="S354" s="162"/>
      <c r="T354" s="162"/>
      <c r="U354" s="162"/>
      <c r="V354" s="162"/>
      <c r="W354" s="162"/>
      <c r="X354" s="162"/>
      <c r="Y354" s="162"/>
      <c r="Z354" s="162"/>
      <c r="AA354" s="162"/>
      <c r="AB354" s="162"/>
      <c r="AC354" s="162"/>
      <c r="AD354" s="162"/>
    </row>
    <row r="355" ht="14.25" customHeight="1">
      <c r="A355" s="162"/>
      <c r="B355" s="162"/>
      <c r="C355" s="162"/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2"/>
      <c r="O355" s="162"/>
      <c r="P355" s="162"/>
      <c r="Q355" s="162"/>
      <c r="R355" s="162"/>
      <c r="S355" s="162"/>
      <c r="T355" s="162"/>
      <c r="U355" s="162"/>
      <c r="V355" s="162"/>
      <c r="W355" s="162"/>
      <c r="X355" s="162"/>
      <c r="Y355" s="162"/>
      <c r="Z355" s="162"/>
      <c r="AA355" s="162"/>
      <c r="AB355" s="162"/>
      <c r="AC355" s="162"/>
      <c r="AD355" s="162"/>
    </row>
    <row r="356" ht="14.25" customHeight="1">
      <c r="A356" s="162"/>
      <c r="B356" s="162"/>
      <c r="C356" s="162"/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2"/>
      <c r="O356" s="162"/>
      <c r="P356" s="162"/>
      <c r="Q356" s="162"/>
      <c r="R356" s="162"/>
      <c r="S356" s="162"/>
      <c r="T356" s="162"/>
      <c r="U356" s="162"/>
      <c r="V356" s="162"/>
      <c r="W356" s="162"/>
      <c r="X356" s="162"/>
      <c r="Y356" s="162"/>
      <c r="Z356" s="162"/>
      <c r="AA356" s="162"/>
      <c r="AB356" s="162"/>
      <c r="AC356" s="162"/>
      <c r="AD356" s="162"/>
    </row>
    <row r="357" ht="14.25" customHeight="1">
      <c r="A357" s="162"/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  <c r="S357" s="162"/>
      <c r="T357" s="162"/>
      <c r="U357" s="162"/>
      <c r="V357" s="162"/>
      <c r="W357" s="162"/>
      <c r="X357" s="162"/>
      <c r="Y357" s="162"/>
      <c r="Z357" s="162"/>
      <c r="AA357" s="162"/>
      <c r="AB357" s="162"/>
      <c r="AC357" s="162"/>
      <c r="AD357" s="162"/>
    </row>
    <row r="358" ht="14.25" customHeight="1">
      <c r="A358" s="162"/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</row>
    <row r="359" ht="14.25" customHeight="1">
      <c r="A359" s="162"/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</row>
    <row r="360" ht="14.25" customHeight="1">
      <c r="A360" s="162"/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</row>
    <row r="361" ht="14.25" customHeight="1">
      <c r="A361" s="162"/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</row>
    <row r="362" ht="14.25" customHeight="1">
      <c r="A362" s="162"/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</row>
    <row r="363" ht="14.25" customHeight="1">
      <c r="A363" s="162"/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</row>
    <row r="364" ht="14.25" customHeight="1">
      <c r="A364" s="162"/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</row>
    <row r="365" ht="14.25" customHeight="1">
      <c r="A365" s="162"/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</row>
    <row r="366" ht="14.25" customHeight="1">
      <c r="A366" s="162"/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</row>
    <row r="367" ht="14.25" customHeight="1">
      <c r="A367" s="162"/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</row>
    <row r="368" ht="14.25" customHeight="1">
      <c r="A368" s="162"/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</row>
    <row r="369" ht="14.25" customHeight="1">
      <c r="A369" s="162"/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</row>
    <row r="370" ht="14.25" customHeight="1">
      <c r="A370" s="162"/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</row>
    <row r="371" ht="14.25" customHeight="1">
      <c r="A371" s="162"/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</row>
    <row r="372" ht="14.25" customHeight="1">
      <c r="A372" s="162"/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</row>
    <row r="373" ht="14.25" customHeight="1">
      <c r="A373" s="162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</row>
    <row r="374" ht="14.25" customHeight="1">
      <c r="A374" s="162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</row>
    <row r="375" ht="14.25" customHeight="1">
      <c r="A375" s="162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</row>
    <row r="376" ht="14.25" customHeight="1">
      <c r="A376" s="162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</row>
    <row r="377" ht="14.25" customHeight="1">
      <c r="A377" s="162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</row>
    <row r="378" ht="14.25" customHeight="1">
      <c r="A378" s="162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</row>
    <row r="379" ht="14.25" customHeight="1">
      <c r="A379" s="162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</row>
    <row r="380" ht="14.25" customHeight="1">
      <c r="A380" s="162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</row>
    <row r="381" ht="14.25" customHeight="1">
      <c r="A381" s="162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</row>
    <row r="382" ht="14.25" customHeight="1">
      <c r="A382" s="162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</row>
    <row r="383" ht="14.25" customHeight="1">
      <c r="A383" s="162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</row>
    <row r="384" ht="14.25" customHeight="1">
      <c r="A384" s="162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</row>
    <row r="385" ht="14.25" customHeight="1">
      <c r="A385" s="162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</row>
    <row r="386" ht="14.25" customHeight="1">
      <c r="A386" s="162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</row>
    <row r="387" ht="14.25" customHeight="1">
      <c r="A387" s="162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</row>
    <row r="388" ht="14.25" customHeight="1">
      <c r="A388" s="162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</row>
    <row r="389" ht="14.25" customHeight="1">
      <c r="A389" s="162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</row>
    <row r="390" ht="14.25" customHeight="1">
      <c r="A390" s="162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</row>
    <row r="391" ht="14.25" customHeight="1">
      <c r="A391" s="162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</row>
    <row r="392" ht="14.25" customHeight="1">
      <c r="A392" s="162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</row>
    <row r="393" ht="14.25" customHeight="1">
      <c r="A393" s="162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</row>
    <row r="394" ht="14.25" customHeight="1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</row>
    <row r="395" ht="14.25" customHeight="1">
      <c r="A395" s="162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</row>
    <row r="396" ht="14.25" customHeight="1">
      <c r="A396" s="162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</row>
    <row r="397" ht="14.25" customHeight="1">
      <c r="A397" s="162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</row>
    <row r="398" ht="14.25" customHeight="1">
      <c r="A398" s="162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</row>
    <row r="399" ht="14.25" customHeight="1">
      <c r="A399" s="162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</row>
    <row r="400" ht="14.25" customHeight="1">
      <c r="A400" s="162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</row>
    <row r="401" ht="14.25" customHeight="1">
      <c r="A401" s="162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</row>
    <row r="402" ht="14.25" customHeight="1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</row>
    <row r="403" ht="14.25" customHeight="1">
      <c r="A403" s="162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</row>
    <row r="404" ht="14.25" customHeight="1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</row>
    <row r="405" ht="14.25" customHeight="1">
      <c r="A405" s="162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</row>
    <row r="406" ht="14.25" customHeight="1">
      <c r="A406" s="162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</row>
    <row r="407" ht="14.25" customHeight="1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</row>
    <row r="408" ht="14.25" customHeight="1">
      <c r="A408" s="162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</row>
    <row r="409" ht="14.25" customHeight="1">
      <c r="A409" s="162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</row>
    <row r="410" ht="14.25" customHeight="1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</row>
    <row r="411" ht="14.25" customHeight="1">
      <c r="A411" s="162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</row>
    <row r="412" ht="14.25" customHeight="1">
      <c r="A412" s="162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</row>
    <row r="413" ht="14.25" customHeight="1">
      <c r="A413" s="162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</row>
    <row r="414" ht="14.25" customHeight="1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</row>
    <row r="415" ht="14.25" customHeight="1">
      <c r="A415" s="162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</row>
    <row r="416" ht="14.25" customHeight="1">
      <c r="A416" s="162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</row>
    <row r="417" ht="14.25" customHeight="1">
      <c r="A417" s="162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</row>
    <row r="418" ht="14.25" customHeight="1">
      <c r="A418" s="162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</row>
    <row r="419" ht="14.25" customHeight="1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</row>
    <row r="420" ht="14.25" customHeight="1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</row>
    <row r="421" ht="14.25" customHeight="1">
      <c r="A421" s="162"/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</row>
    <row r="422" ht="14.25" customHeight="1">
      <c r="A422" s="162"/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</row>
    <row r="423" ht="14.25" customHeight="1">
      <c r="A423" s="162"/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</row>
    <row r="424" ht="14.25" customHeight="1">
      <c r="A424" s="162"/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</row>
    <row r="425" ht="14.25" customHeight="1">
      <c r="A425" s="162"/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</row>
    <row r="426" ht="14.25" customHeight="1">
      <c r="A426" s="162"/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</row>
    <row r="427" ht="14.25" customHeight="1">
      <c r="A427" s="162"/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</row>
    <row r="428" ht="14.25" customHeight="1">
      <c r="A428" s="162"/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</row>
    <row r="429" ht="14.25" customHeight="1">
      <c r="A429" s="162"/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</row>
    <row r="430" ht="14.25" customHeight="1">
      <c r="A430" s="162"/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</row>
    <row r="431" ht="14.25" customHeight="1">
      <c r="A431" s="162"/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</row>
    <row r="432" ht="14.25" customHeight="1">
      <c r="A432" s="162"/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</row>
    <row r="433" ht="14.25" customHeight="1">
      <c r="A433" s="162"/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</row>
    <row r="434" ht="14.25" customHeight="1">
      <c r="A434" s="162"/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</row>
    <row r="435" ht="14.25" customHeight="1">
      <c r="A435" s="162"/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</row>
    <row r="436" ht="14.25" customHeight="1">
      <c r="A436" s="162"/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</row>
    <row r="437" ht="14.25" customHeight="1">
      <c r="A437" s="162"/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</row>
    <row r="438" ht="14.25" customHeight="1">
      <c r="A438" s="162"/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</row>
    <row r="439" ht="14.25" customHeight="1">
      <c r="A439" s="162"/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</row>
    <row r="440" ht="14.25" customHeight="1">
      <c r="A440" s="162"/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</row>
    <row r="441" ht="14.25" customHeight="1">
      <c r="A441" s="162"/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</row>
    <row r="442" ht="14.25" customHeight="1">
      <c r="A442" s="162"/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</row>
    <row r="443" ht="14.25" customHeight="1">
      <c r="A443" s="162"/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</row>
    <row r="444" ht="14.25" customHeight="1">
      <c r="A444" s="162"/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</row>
    <row r="445" ht="14.25" customHeight="1">
      <c r="A445" s="162"/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</row>
    <row r="446" ht="14.25" customHeight="1">
      <c r="A446" s="162"/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</row>
    <row r="447" ht="14.25" customHeight="1">
      <c r="A447" s="162"/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</row>
    <row r="448" ht="14.25" customHeight="1">
      <c r="A448" s="162"/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</row>
    <row r="449" ht="14.25" customHeight="1">
      <c r="A449" s="162"/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</row>
    <row r="450" ht="14.25" customHeight="1">
      <c r="A450" s="162"/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</row>
    <row r="451" ht="14.25" customHeight="1">
      <c r="A451" s="162"/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</row>
    <row r="452" ht="14.25" customHeight="1">
      <c r="A452" s="162"/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</row>
    <row r="453" ht="14.25" customHeight="1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</row>
    <row r="454" ht="14.25" customHeight="1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</row>
    <row r="455" ht="14.25" customHeight="1">
      <c r="A455" s="162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</row>
    <row r="456" ht="14.25" customHeight="1">
      <c r="A456" s="162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</row>
    <row r="457" ht="14.25" customHeight="1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</row>
    <row r="458" ht="14.25" customHeight="1">
      <c r="A458" s="162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</row>
    <row r="459" ht="14.25" customHeight="1">
      <c r="A459" s="162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</row>
    <row r="460" ht="14.25" customHeight="1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</row>
    <row r="461" ht="14.25" customHeight="1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</row>
    <row r="462" ht="14.25" customHeight="1">
      <c r="A462" s="162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</row>
    <row r="463" ht="14.25" customHeight="1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</row>
    <row r="464" ht="14.25" customHeight="1">
      <c r="A464" s="162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</row>
    <row r="465" ht="14.25" customHeight="1">
      <c r="A465" s="162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</row>
    <row r="466" ht="14.25" customHeight="1">
      <c r="A466" s="162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</row>
    <row r="467" ht="14.25" customHeight="1">
      <c r="A467" s="162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</row>
    <row r="468" ht="14.25" customHeight="1">
      <c r="A468" s="162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</row>
    <row r="469" ht="14.25" customHeight="1">
      <c r="A469" s="162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</row>
    <row r="470" ht="14.25" customHeight="1">
      <c r="A470" s="162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</row>
    <row r="471" ht="14.25" customHeight="1">
      <c r="A471" s="162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</row>
    <row r="472" ht="14.25" customHeight="1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</row>
    <row r="473" ht="14.25" customHeight="1">
      <c r="A473" s="162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</row>
    <row r="474" ht="14.25" customHeight="1">
      <c r="A474" s="162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</row>
    <row r="475" ht="14.25" customHeight="1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</row>
    <row r="476" ht="14.25" customHeight="1">
      <c r="A476" s="162"/>
      <c r="B476" s="162"/>
      <c r="C476" s="162"/>
      <c r="D476" s="162"/>
      <c r="E476" s="162"/>
      <c r="F476" s="162"/>
      <c r="G476" s="162"/>
      <c r="H476" s="162"/>
      <c r="I476" s="162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</row>
    <row r="477" ht="14.25" customHeight="1">
      <c r="A477" s="162"/>
      <c r="B477" s="162"/>
      <c r="C477" s="162"/>
      <c r="D477" s="162"/>
      <c r="E477" s="162"/>
      <c r="F477" s="162"/>
      <c r="G477" s="162"/>
      <c r="H477" s="162"/>
      <c r="I477" s="162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</row>
    <row r="478" ht="14.25" customHeight="1">
      <c r="A478" s="162"/>
      <c r="B478" s="162"/>
      <c r="C478" s="162"/>
      <c r="D478" s="162"/>
      <c r="E478" s="162"/>
      <c r="F478" s="162"/>
      <c r="G478" s="162"/>
      <c r="H478" s="162"/>
      <c r="I478" s="162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</row>
    <row r="479" ht="14.25" customHeight="1">
      <c r="A479" s="162"/>
      <c r="B479" s="162"/>
      <c r="C479" s="162"/>
      <c r="D479" s="162"/>
      <c r="E479" s="162"/>
      <c r="F479" s="162"/>
      <c r="G479" s="162"/>
      <c r="H479" s="162"/>
      <c r="I479" s="162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</row>
    <row r="480" ht="14.25" customHeight="1">
      <c r="A480" s="162"/>
      <c r="B480" s="162"/>
      <c r="C480" s="162"/>
      <c r="D480" s="162"/>
      <c r="E480" s="162"/>
      <c r="F480" s="162"/>
      <c r="G480" s="162"/>
      <c r="H480" s="162"/>
      <c r="I480" s="162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</row>
    <row r="481" ht="14.25" customHeight="1">
      <c r="A481" s="162"/>
      <c r="B481" s="162"/>
      <c r="C481" s="162"/>
      <c r="D481" s="162"/>
      <c r="E481" s="162"/>
      <c r="F481" s="162"/>
      <c r="G481" s="162"/>
      <c r="H481" s="162"/>
      <c r="I481" s="162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</row>
    <row r="482" ht="14.25" customHeight="1">
      <c r="A482" s="162"/>
      <c r="B482" s="162"/>
      <c r="C482" s="162"/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</row>
    <row r="483" ht="14.25" customHeight="1">
      <c r="A483" s="162"/>
      <c r="B483" s="162"/>
      <c r="C483" s="162"/>
      <c r="D483" s="162"/>
      <c r="E483" s="162"/>
      <c r="F483" s="162"/>
      <c r="G483" s="162"/>
      <c r="H483" s="162"/>
      <c r="I483" s="162"/>
      <c r="J483" s="162"/>
      <c r="K483" s="162"/>
      <c r="L483" s="162"/>
      <c r="M483" s="162"/>
      <c r="N483" s="162"/>
      <c r="O483" s="162"/>
      <c r="P483" s="162"/>
      <c r="Q483" s="162"/>
      <c r="R483" s="162"/>
      <c r="S483" s="162"/>
      <c r="T483" s="162"/>
      <c r="U483" s="162"/>
      <c r="V483" s="162"/>
      <c r="W483" s="162"/>
      <c r="X483" s="162"/>
      <c r="Y483" s="162"/>
      <c r="Z483" s="162"/>
      <c r="AA483" s="162"/>
      <c r="AB483" s="162"/>
      <c r="AC483" s="162"/>
      <c r="AD483" s="162"/>
    </row>
    <row r="484" ht="14.25" customHeight="1">
      <c r="A484" s="162"/>
      <c r="B484" s="162"/>
      <c r="C484" s="162"/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2"/>
      <c r="O484" s="162"/>
      <c r="P484" s="162"/>
      <c r="Q484" s="162"/>
      <c r="R484" s="162"/>
      <c r="S484" s="162"/>
      <c r="T484" s="162"/>
      <c r="U484" s="162"/>
      <c r="V484" s="162"/>
      <c r="W484" s="162"/>
      <c r="X484" s="162"/>
      <c r="Y484" s="162"/>
      <c r="Z484" s="162"/>
      <c r="AA484" s="162"/>
      <c r="AB484" s="162"/>
      <c r="AC484" s="162"/>
      <c r="AD484" s="162"/>
    </row>
    <row r="485" ht="14.25" customHeight="1">
      <c r="A485" s="162"/>
      <c r="B485" s="162"/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  <c r="AA485" s="162"/>
      <c r="AB485" s="162"/>
      <c r="AC485" s="162"/>
      <c r="AD485" s="162"/>
    </row>
    <row r="486" ht="14.25" customHeight="1">
      <c r="A486" s="162"/>
      <c r="B486" s="162"/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62"/>
      <c r="AC486" s="162"/>
      <c r="AD486" s="162"/>
    </row>
    <row r="487" ht="14.25" customHeight="1">
      <c r="A487" s="162"/>
      <c r="B487" s="162"/>
      <c r="C487" s="162"/>
      <c r="D487" s="162"/>
      <c r="E487" s="162"/>
      <c r="F487" s="162"/>
      <c r="G487" s="162"/>
      <c r="H487" s="162"/>
      <c r="I487" s="162"/>
      <c r="J487" s="162"/>
      <c r="K487" s="162"/>
      <c r="L487" s="162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2"/>
      <c r="AC487" s="162"/>
      <c r="AD487" s="162"/>
    </row>
    <row r="488" ht="14.25" customHeight="1">
      <c r="A488" s="162"/>
      <c r="B488" s="162"/>
      <c r="C488" s="162"/>
      <c r="D488" s="162"/>
      <c r="E488" s="162"/>
      <c r="F488" s="162"/>
      <c r="G488" s="162"/>
      <c r="H488" s="162"/>
      <c r="I488" s="162"/>
      <c r="J488" s="162"/>
      <c r="K488" s="162"/>
      <c r="L488" s="162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2"/>
      <c r="AC488" s="162"/>
      <c r="AD488" s="162"/>
    </row>
    <row r="489" ht="14.25" customHeight="1">
      <c r="A489" s="162"/>
      <c r="B489" s="162"/>
      <c r="C489" s="162"/>
      <c r="D489" s="162"/>
      <c r="E489" s="162"/>
      <c r="F489" s="162"/>
      <c r="G489" s="162"/>
      <c r="H489" s="162"/>
      <c r="I489" s="162"/>
      <c r="J489" s="162"/>
      <c r="K489" s="162"/>
      <c r="L489" s="162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2"/>
      <c r="AC489" s="162"/>
      <c r="AD489" s="162"/>
    </row>
    <row r="490" ht="14.25" customHeight="1">
      <c r="A490" s="162"/>
      <c r="B490" s="162"/>
      <c r="C490" s="162"/>
      <c r="D490" s="162"/>
      <c r="E490" s="162"/>
      <c r="F490" s="162"/>
      <c r="G490" s="162"/>
      <c r="H490" s="162"/>
      <c r="I490" s="162"/>
      <c r="J490" s="162"/>
      <c r="K490" s="162"/>
      <c r="L490" s="162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2"/>
      <c r="AC490" s="162"/>
      <c r="AD490" s="162"/>
    </row>
    <row r="491" ht="14.25" customHeight="1">
      <c r="A491" s="162"/>
      <c r="B491" s="162"/>
      <c r="C491" s="162"/>
      <c r="D491" s="162"/>
      <c r="E491" s="162"/>
      <c r="F491" s="162"/>
      <c r="G491" s="162"/>
      <c r="H491" s="162"/>
      <c r="I491" s="162"/>
      <c r="J491" s="162"/>
      <c r="K491" s="162"/>
      <c r="L491" s="162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  <c r="AA491" s="162"/>
      <c r="AB491" s="162"/>
      <c r="AC491" s="162"/>
      <c r="AD491" s="162"/>
    </row>
    <row r="492" ht="14.25" customHeight="1">
      <c r="A492" s="162"/>
      <c r="B492" s="162"/>
      <c r="C492" s="162"/>
      <c r="D492" s="162"/>
      <c r="E492" s="162"/>
      <c r="F492" s="162"/>
      <c r="G492" s="162"/>
      <c r="H492" s="162"/>
      <c r="I492" s="162"/>
      <c r="J492" s="162"/>
      <c r="K492" s="162"/>
      <c r="L492" s="162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  <c r="AA492" s="162"/>
      <c r="AB492" s="162"/>
      <c r="AC492" s="162"/>
      <c r="AD492" s="162"/>
    </row>
    <row r="493" ht="14.25" customHeight="1">
      <c r="A493" s="162"/>
      <c r="B493" s="162"/>
      <c r="C493" s="162"/>
      <c r="D493" s="162"/>
      <c r="E493" s="162"/>
      <c r="F493" s="162"/>
      <c r="G493" s="162"/>
      <c r="H493" s="162"/>
      <c r="I493" s="162"/>
      <c r="J493" s="162"/>
      <c r="K493" s="162"/>
      <c r="L493" s="162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  <c r="AA493" s="162"/>
      <c r="AB493" s="162"/>
      <c r="AC493" s="162"/>
      <c r="AD493" s="162"/>
    </row>
    <row r="494" ht="14.25" customHeight="1">
      <c r="A494" s="162"/>
      <c r="B494" s="162"/>
      <c r="C494" s="162"/>
      <c r="D494" s="162"/>
      <c r="E494" s="162"/>
      <c r="F494" s="162"/>
      <c r="G494" s="162"/>
      <c r="H494" s="162"/>
      <c r="I494" s="162"/>
      <c r="J494" s="162"/>
      <c r="K494" s="162"/>
      <c r="L494" s="162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  <c r="AA494" s="162"/>
      <c r="AB494" s="162"/>
      <c r="AC494" s="162"/>
      <c r="AD494" s="162"/>
    </row>
    <row r="495" ht="14.25" customHeight="1">
      <c r="A495" s="162"/>
      <c r="B495" s="162"/>
      <c r="C495" s="162"/>
      <c r="D495" s="162"/>
      <c r="E495" s="162"/>
      <c r="F495" s="162"/>
      <c r="G495" s="162"/>
      <c r="H495" s="162"/>
      <c r="I495" s="162"/>
      <c r="J495" s="162"/>
      <c r="K495" s="162"/>
      <c r="L495" s="162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2"/>
      <c r="AC495" s="162"/>
      <c r="AD495" s="162"/>
    </row>
    <row r="496" ht="14.25" customHeight="1">
      <c r="A496" s="162"/>
      <c r="B496" s="162"/>
      <c r="C496" s="162"/>
      <c r="D496" s="162"/>
      <c r="E496" s="162"/>
      <c r="F496" s="162"/>
      <c r="G496" s="162"/>
      <c r="H496" s="162"/>
      <c r="I496" s="162"/>
      <c r="J496" s="162"/>
      <c r="K496" s="162"/>
      <c r="L496" s="162"/>
      <c r="M496" s="162"/>
      <c r="N496" s="162"/>
      <c r="O496" s="162"/>
      <c r="P496" s="162"/>
      <c r="Q496" s="162"/>
      <c r="R496" s="162"/>
      <c r="S496" s="162"/>
      <c r="T496" s="162"/>
      <c r="U496" s="162"/>
      <c r="V496" s="162"/>
      <c r="W496" s="162"/>
      <c r="X496" s="162"/>
      <c r="Y496" s="162"/>
      <c r="Z496" s="162"/>
      <c r="AA496" s="162"/>
      <c r="AB496" s="162"/>
      <c r="AC496" s="162"/>
      <c r="AD496" s="162"/>
    </row>
    <row r="497" ht="14.25" customHeight="1">
      <c r="A497" s="162"/>
      <c r="B497" s="162"/>
      <c r="C497" s="162"/>
      <c r="D497" s="162"/>
      <c r="E497" s="162"/>
      <c r="F497" s="162"/>
      <c r="G497" s="162"/>
      <c r="H497" s="162"/>
      <c r="I497" s="162"/>
      <c r="J497" s="162"/>
      <c r="K497" s="162"/>
      <c r="L497" s="162"/>
      <c r="M497" s="162"/>
      <c r="N497" s="162"/>
      <c r="O497" s="162"/>
      <c r="P497" s="162"/>
      <c r="Q497" s="162"/>
      <c r="R497" s="162"/>
      <c r="S497" s="162"/>
      <c r="T497" s="162"/>
      <c r="U497" s="162"/>
      <c r="V497" s="162"/>
      <c r="W497" s="162"/>
      <c r="X497" s="162"/>
      <c r="Y497" s="162"/>
      <c r="Z497" s="162"/>
      <c r="AA497" s="162"/>
      <c r="AB497" s="162"/>
      <c r="AC497" s="162"/>
      <c r="AD497" s="162"/>
    </row>
    <row r="498" ht="14.25" customHeight="1">
      <c r="A498" s="162"/>
      <c r="B498" s="162"/>
      <c r="C498" s="162"/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2"/>
      <c r="O498" s="162"/>
      <c r="P498" s="162"/>
      <c r="Q498" s="162"/>
      <c r="R498" s="162"/>
      <c r="S498" s="162"/>
      <c r="T498" s="162"/>
      <c r="U498" s="162"/>
      <c r="V498" s="162"/>
      <c r="W498" s="162"/>
      <c r="X498" s="162"/>
      <c r="Y498" s="162"/>
      <c r="Z498" s="162"/>
      <c r="AA498" s="162"/>
      <c r="AB498" s="162"/>
      <c r="AC498" s="162"/>
      <c r="AD498" s="162"/>
    </row>
    <row r="499" ht="14.25" customHeight="1">
      <c r="A499" s="162"/>
      <c r="B499" s="162"/>
      <c r="C499" s="162"/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2"/>
      <c r="Y499" s="162"/>
      <c r="Z499" s="162"/>
      <c r="AA499" s="162"/>
      <c r="AB499" s="162"/>
      <c r="AC499" s="162"/>
      <c r="AD499" s="162"/>
    </row>
    <row r="500" ht="14.25" customHeight="1">
      <c r="A500" s="162"/>
      <c r="B500" s="162"/>
      <c r="C500" s="162"/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2"/>
      <c r="Y500" s="162"/>
      <c r="Z500" s="162"/>
      <c r="AA500" s="162"/>
      <c r="AB500" s="162"/>
      <c r="AC500" s="162"/>
      <c r="AD500" s="162"/>
    </row>
    <row r="501" ht="14.25" customHeight="1">
      <c r="A501" s="162"/>
      <c r="B501" s="162"/>
      <c r="C501" s="162"/>
      <c r="D501" s="162"/>
      <c r="E501" s="162"/>
      <c r="F501" s="162"/>
      <c r="G501" s="162"/>
      <c r="H501" s="162"/>
      <c r="I501" s="162"/>
      <c r="J501" s="162"/>
      <c r="K501" s="162"/>
      <c r="L501" s="162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2"/>
      <c r="Y501" s="162"/>
      <c r="Z501" s="162"/>
      <c r="AA501" s="162"/>
      <c r="AB501" s="162"/>
      <c r="AC501" s="162"/>
      <c r="AD501" s="162"/>
    </row>
    <row r="502" ht="14.25" customHeight="1">
      <c r="A502" s="162"/>
      <c r="B502" s="162"/>
      <c r="C502" s="162"/>
      <c r="D502" s="162"/>
      <c r="E502" s="162"/>
      <c r="F502" s="162"/>
      <c r="G502" s="162"/>
      <c r="H502" s="162"/>
      <c r="I502" s="162"/>
      <c r="J502" s="162"/>
      <c r="K502" s="162"/>
      <c r="L502" s="162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</row>
    <row r="503" ht="14.25" customHeight="1">
      <c r="A503" s="162"/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</row>
    <row r="504" ht="14.25" customHeight="1">
      <c r="A504" s="162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  <c r="Z504" s="162"/>
      <c r="AA504" s="162"/>
      <c r="AB504" s="162"/>
      <c r="AC504" s="162"/>
      <c r="AD504" s="162"/>
    </row>
    <row r="505" ht="14.25" customHeight="1">
      <c r="A505" s="162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  <c r="Z505" s="162"/>
      <c r="AA505" s="162"/>
      <c r="AB505" s="162"/>
      <c r="AC505" s="162"/>
      <c r="AD505" s="162"/>
    </row>
    <row r="506" ht="14.25" customHeight="1">
      <c r="A506" s="162"/>
      <c r="B506" s="162"/>
      <c r="C506" s="162"/>
      <c r="D506" s="162"/>
      <c r="E506" s="162"/>
      <c r="F506" s="162"/>
      <c r="G506" s="162"/>
      <c r="H506" s="162"/>
      <c r="I506" s="162"/>
      <c r="J506" s="162"/>
      <c r="K506" s="162"/>
      <c r="L506" s="162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2"/>
      <c r="Y506" s="162"/>
      <c r="Z506" s="162"/>
      <c r="AA506" s="162"/>
      <c r="AB506" s="162"/>
      <c r="AC506" s="162"/>
      <c r="AD506" s="162"/>
    </row>
    <row r="507" ht="14.25" customHeight="1">
      <c r="A507" s="162"/>
      <c r="B507" s="162"/>
      <c r="C507" s="162"/>
      <c r="D507" s="162"/>
      <c r="E507" s="162"/>
      <c r="F507" s="162"/>
      <c r="G507" s="162"/>
      <c r="H507" s="162"/>
      <c r="I507" s="162"/>
      <c r="J507" s="162"/>
      <c r="K507" s="162"/>
      <c r="L507" s="162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2"/>
      <c r="Y507" s="162"/>
      <c r="Z507" s="162"/>
      <c r="AA507" s="162"/>
      <c r="AB507" s="162"/>
      <c r="AC507" s="162"/>
      <c r="AD507" s="162"/>
    </row>
    <row r="508" ht="14.25" customHeight="1">
      <c r="A508" s="162"/>
      <c r="B508" s="162"/>
      <c r="C508" s="162"/>
      <c r="D508" s="162"/>
      <c r="E508" s="162"/>
      <c r="F508" s="162"/>
      <c r="G508" s="162"/>
      <c r="H508" s="162"/>
      <c r="I508" s="162"/>
      <c r="J508" s="162"/>
      <c r="K508" s="162"/>
      <c r="L508" s="162"/>
      <c r="M508" s="162"/>
      <c r="N508" s="162"/>
      <c r="O508" s="162"/>
      <c r="P508" s="162"/>
      <c r="Q508" s="162"/>
      <c r="R508" s="162"/>
      <c r="S508" s="162"/>
      <c r="T508" s="162"/>
      <c r="U508" s="162"/>
      <c r="V508" s="162"/>
      <c r="W508" s="162"/>
      <c r="X508" s="162"/>
      <c r="Y508" s="162"/>
      <c r="Z508" s="162"/>
      <c r="AA508" s="162"/>
      <c r="AB508" s="162"/>
      <c r="AC508" s="162"/>
      <c r="AD508" s="162"/>
    </row>
    <row r="509" ht="14.25" customHeight="1">
      <c r="A509" s="162"/>
      <c r="B509" s="162"/>
      <c r="C509" s="162"/>
      <c r="D509" s="162"/>
      <c r="E509" s="162"/>
      <c r="F509" s="162"/>
      <c r="G509" s="162"/>
      <c r="H509" s="162"/>
      <c r="I509" s="162"/>
      <c r="J509" s="162"/>
      <c r="K509" s="162"/>
      <c r="L509" s="162"/>
      <c r="M509" s="162"/>
      <c r="N509" s="162"/>
      <c r="O509" s="162"/>
      <c r="P509" s="162"/>
      <c r="Q509" s="162"/>
      <c r="R509" s="162"/>
      <c r="S509" s="162"/>
      <c r="T509" s="162"/>
      <c r="U509" s="162"/>
      <c r="V509" s="162"/>
      <c r="W509" s="162"/>
      <c r="X509" s="162"/>
      <c r="Y509" s="162"/>
      <c r="Z509" s="162"/>
      <c r="AA509" s="162"/>
      <c r="AB509" s="162"/>
      <c r="AC509" s="162"/>
      <c r="AD509" s="162"/>
    </row>
    <row r="510" ht="14.25" customHeight="1">
      <c r="A510" s="162"/>
      <c r="B510" s="162"/>
      <c r="C510" s="162"/>
      <c r="D510" s="162"/>
      <c r="E510" s="162"/>
      <c r="F510" s="162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  <c r="AA510" s="162"/>
      <c r="AB510" s="162"/>
      <c r="AC510" s="162"/>
      <c r="AD510" s="162"/>
    </row>
    <row r="511" ht="14.25" customHeight="1">
      <c r="A511" s="162"/>
      <c r="B511" s="162"/>
      <c r="C511" s="162"/>
      <c r="D511" s="162"/>
      <c r="E511" s="162"/>
      <c r="F511" s="162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</row>
    <row r="512" ht="14.25" customHeight="1">
      <c r="A512" s="162"/>
      <c r="B512" s="162"/>
      <c r="C512" s="162"/>
      <c r="D512" s="162"/>
      <c r="E512" s="162"/>
      <c r="F512" s="162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</row>
    <row r="513" ht="14.25" customHeight="1">
      <c r="A513" s="162"/>
      <c r="B513" s="162"/>
      <c r="C513" s="162"/>
      <c r="D513" s="162"/>
      <c r="E513" s="162"/>
      <c r="F513" s="162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  <c r="AA513" s="162"/>
      <c r="AB513" s="162"/>
      <c r="AC513" s="162"/>
      <c r="AD513" s="162"/>
    </row>
    <row r="514" ht="14.25" customHeight="1">
      <c r="A514" s="162"/>
      <c r="B514" s="162"/>
      <c r="C514" s="162"/>
      <c r="D514" s="162"/>
      <c r="E514" s="162"/>
      <c r="F514" s="162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</row>
    <row r="515" ht="14.25" customHeight="1">
      <c r="A515" s="162"/>
      <c r="B515" s="162"/>
      <c r="C515" s="162"/>
      <c r="D515" s="162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  <c r="AA515" s="162"/>
      <c r="AB515" s="162"/>
      <c r="AC515" s="162"/>
      <c r="AD515" s="162"/>
    </row>
    <row r="516" ht="14.25" customHeight="1">
      <c r="A516" s="162"/>
      <c r="B516" s="162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</row>
    <row r="517" ht="14.25" customHeight="1">
      <c r="A517" s="162"/>
      <c r="B517" s="162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</row>
    <row r="518" ht="14.25" customHeight="1">
      <c r="A518" s="162"/>
      <c r="B518" s="162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</row>
    <row r="519" ht="14.25" customHeight="1">
      <c r="A519" s="162"/>
      <c r="B519" s="162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  <c r="Y519" s="162"/>
      <c r="Z519" s="162"/>
      <c r="AA519" s="162"/>
      <c r="AB519" s="162"/>
      <c r="AC519" s="162"/>
      <c r="AD519" s="162"/>
    </row>
    <row r="520" ht="14.25" customHeight="1">
      <c r="A520" s="162"/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  <c r="AB520" s="162"/>
      <c r="AC520" s="162"/>
      <c r="AD520" s="162"/>
    </row>
    <row r="521" ht="14.25" customHeight="1">
      <c r="A521" s="162"/>
      <c r="B521" s="162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  <c r="AA521" s="162"/>
      <c r="AB521" s="162"/>
      <c r="AC521" s="162"/>
      <c r="AD521" s="162"/>
    </row>
    <row r="522" ht="14.25" customHeight="1">
      <c r="A522" s="162"/>
      <c r="B522" s="162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  <c r="AA522" s="162"/>
      <c r="AB522" s="162"/>
      <c r="AC522" s="162"/>
      <c r="AD522" s="162"/>
    </row>
    <row r="523" ht="14.25" customHeight="1">
      <c r="A523" s="162"/>
      <c r="B523" s="162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  <c r="AA523" s="162"/>
      <c r="AB523" s="162"/>
      <c r="AC523" s="162"/>
      <c r="AD523" s="162"/>
    </row>
    <row r="524" ht="14.25" customHeight="1">
      <c r="A524" s="162"/>
      <c r="B524" s="162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B524" s="162"/>
      <c r="AC524" s="162"/>
      <c r="AD524" s="162"/>
    </row>
    <row r="525" ht="14.25" customHeight="1">
      <c r="A525" s="162"/>
      <c r="B525" s="162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</row>
    <row r="526" ht="14.25" customHeight="1">
      <c r="A526" s="162"/>
      <c r="B526" s="162"/>
      <c r="C526" s="162"/>
      <c r="D526" s="162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</row>
    <row r="527" ht="14.25" customHeight="1">
      <c r="A527" s="162"/>
      <c r="B527" s="162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</row>
    <row r="528" ht="14.25" customHeight="1">
      <c r="A528" s="162"/>
      <c r="B528" s="162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</row>
    <row r="529" ht="14.25" customHeight="1">
      <c r="A529" s="162"/>
      <c r="B529" s="162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  <c r="AB529" s="162"/>
      <c r="AC529" s="162"/>
      <c r="AD529" s="162"/>
    </row>
    <row r="530" ht="14.25" customHeight="1">
      <c r="A530" s="162"/>
      <c r="B530" s="162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  <c r="AB530" s="162"/>
      <c r="AC530" s="162"/>
      <c r="AD530" s="162"/>
    </row>
    <row r="531" ht="14.25" customHeight="1">
      <c r="A531" s="162"/>
      <c r="B531" s="162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  <c r="AB531" s="162"/>
      <c r="AC531" s="162"/>
      <c r="AD531" s="162"/>
    </row>
    <row r="532" ht="14.25" customHeight="1">
      <c r="A532" s="162"/>
      <c r="B532" s="162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  <c r="AB532" s="162"/>
      <c r="AC532" s="162"/>
      <c r="AD532" s="162"/>
    </row>
    <row r="533" ht="14.25" customHeight="1">
      <c r="A533" s="162"/>
      <c r="B533" s="162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  <c r="AB533" s="162"/>
      <c r="AC533" s="162"/>
      <c r="AD533" s="162"/>
    </row>
    <row r="534" ht="14.25" customHeight="1">
      <c r="A534" s="162"/>
      <c r="B534" s="162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  <c r="AB534" s="162"/>
      <c r="AC534" s="162"/>
      <c r="AD534" s="162"/>
    </row>
    <row r="535" ht="14.25" customHeight="1">
      <c r="A535" s="162"/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  <c r="AB535" s="162"/>
      <c r="AC535" s="162"/>
      <c r="AD535" s="162"/>
    </row>
    <row r="536" ht="14.25" customHeight="1">
      <c r="A536" s="162"/>
      <c r="B536" s="162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</row>
    <row r="537" ht="14.25" customHeight="1">
      <c r="A537" s="162"/>
      <c r="B537" s="162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  <c r="AB537" s="162"/>
      <c r="AC537" s="162"/>
      <c r="AD537" s="162"/>
    </row>
    <row r="538" ht="14.25" customHeight="1">
      <c r="A538" s="162"/>
      <c r="B538" s="162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  <c r="AB538" s="162"/>
      <c r="AC538" s="162"/>
      <c r="AD538" s="162"/>
    </row>
    <row r="539" ht="14.25" customHeight="1">
      <c r="A539" s="162"/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  <c r="S539" s="162"/>
      <c r="T539" s="162"/>
      <c r="U539" s="162"/>
      <c r="V539" s="162"/>
      <c r="W539" s="162"/>
      <c r="X539" s="162"/>
      <c r="Y539" s="162"/>
      <c r="Z539" s="162"/>
      <c r="AA539" s="162"/>
      <c r="AB539" s="162"/>
      <c r="AC539" s="162"/>
      <c r="AD539" s="162"/>
    </row>
    <row r="540" ht="14.25" customHeight="1">
      <c r="A540" s="162"/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</row>
    <row r="541" ht="14.25" customHeight="1">
      <c r="A541" s="162"/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</row>
    <row r="542" ht="14.25" customHeight="1">
      <c r="A542" s="162"/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</row>
    <row r="543" ht="14.25" customHeight="1">
      <c r="A543" s="162"/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</row>
    <row r="544" ht="14.25" customHeight="1">
      <c r="A544" s="162"/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</row>
    <row r="545" ht="14.25" customHeight="1">
      <c r="A545" s="162"/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</row>
    <row r="546" ht="14.25" customHeight="1">
      <c r="A546" s="162"/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</row>
    <row r="547" ht="14.25" customHeight="1">
      <c r="A547" s="162"/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</row>
    <row r="548" ht="14.25" customHeight="1">
      <c r="A548" s="162"/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</row>
    <row r="549" ht="14.25" customHeight="1">
      <c r="A549" s="162"/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</row>
    <row r="550" ht="14.25" customHeight="1">
      <c r="A550" s="162"/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</row>
    <row r="551" ht="14.25" customHeight="1">
      <c r="A551" s="162"/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</row>
    <row r="552" ht="14.25" customHeight="1">
      <c r="A552" s="162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</row>
    <row r="553" ht="14.25" customHeight="1">
      <c r="A553" s="162"/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</row>
    <row r="554" ht="14.25" customHeight="1">
      <c r="A554" s="162"/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</row>
    <row r="555" ht="14.25" customHeight="1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</row>
    <row r="556" ht="14.25" customHeight="1">
      <c r="A556" s="162"/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</row>
    <row r="557" ht="14.25" customHeight="1">
      <c r="A557" s="162"/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</row>
    <row r="558" ht="14.25" customHeight="1">
      <c r="A558" s="162"/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</row>
    <row r="559" ht="14.25" customHeight="1">
      <c r="A559" s="162"/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</row>
    <row r="560" ht="14.25" customHeight="1">
      <c r="A560" s="162"/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</row>
    <row r="561" ht="14.25" customHeight="1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</row>
    <row r="562" ht="14.25" customHeight="1">
      <c r="A562" s="162"/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</row>
    <row r="563" ht="14.25" customHeight="1">
      <c r="A563" s="162"/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</row>
    <row r="564" ht="14.25" customHeight="1">
      <c r="A564" s="162"/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</row>
    <row r="565" ht="14.25" customHeight="1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</row>
    <row r="566" ht="14.25" customHeight="1">
      <c r="A566" s="162"/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</row>
    <row r="567" ht="14.25" customHeight="1">
      <c r="A567" s="162"/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</row>
    <row r="568" ht="14.25" customHeight="1">
      <c r="A568" s="162"/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</row>
    <row r="569" ht="14.25" customHeight="1">
      <c r="A569" s="162"/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</row>
    <row r="570" ht="14.25" customHeight="1">
      <c r="A570" s="162"/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</row>
    <row r="571" ht="14.25" customHeight="1">
      <c r="A571" s="162"/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</row>
    <row r="572" ht="14.25" customHeight="1">
      <c r="A572" s="162"/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</row>
    <row r="573" ht="14.25" customHeight="1">
      <c r="A573" s="162"/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</row>
    <row r="574" ht="14.25" customHeight="1">
      <c r="A574" s="162"/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</row>
    <row r="575" ht="14.25" customHeight="1">
      <c r="A575" s="162"/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</row>
    <row r="576" ht="14.25" customHeight="1">
      <c r="A576" s="162"/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</row>
    <row r="577" ht="14.25" customHeight="1">
      <c r="A577" s="162"/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</row>
    <row r="578" ht="14.25" customHeight="1">
      <c r="A578" s="162"/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</row>
    <row r="579" ht="14.25" customHeight="1">
      <c r="A579" s="162"/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</row>
    <row r="580" ht="14.25" customHeight="1">
      <c r="A580" s="162"/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</row>
    <row r="581" ht="14.25" customHeight="1">
      <c r="A581" s="162"/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</row>
    <row r="582" ht="14.25" customHeight="1">
      <c r="A582" s="162"/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</row>
    <row r="583" ht="14.25" customHeight="1">
      <c r="A583" s="162"/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</row>
    <row r="584" ht="14.25" customHeight="1">
      <c r="A584" s="162"/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</row>
    <row r="585" ht="14.25" customHeight="1">
      <c r="A585" s="162"/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</row>
    <row r="586" ht="14.25" customHeight="1">
      <c r="A586" s="162"/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</row>
    <row r="587" ht="14.25" customHeight="1">
      <c r="A587" s="162"/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</row>
    <row r="588" ht="14.25" customHeight="1">
      <c r="A588" s="162"/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</row>
    <row r="589" ht="14.25" customHeight="1">
      <c r="A589" s="162"/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</row>
    <row r="590" ht="14.25" customHeight="1">
      <c r="A590" s="162"/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</row>
    <row r="591" ht="14.25" customHeight="1">
      <c r="A591" s="162"/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</row>
    <row r="592" ht="14.25" customHeight="1">
      <c r="A592" s="162"/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</row>
    <row r="593" ht="14.25" customHeight="1">
      <c r="A593" s="162"/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</row>
    <row r="594" ht="14.25" customHeight="1">
      <c r="A594" s="162"/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</row>
    <row r="595" ht="14.25" customHeight="1">
      <c r="A595" s="162"/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</row>
    <row r="596" ht="14.25" customHeight="1">
      <c r="A596" s="162"/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</row>
    <row r="597" ht="14.25" customHeight="1">
      <c r="A597" s="162"/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</row>
    <row r="598" ht="14.25" customHeight="1">
      <c r="A598" s="162"/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</row>
    <row r="599" ht="14.25" customHeight="1">
      <c r="A599" s="162"/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</row>
    <row r="600" ht="14.25" customHeight="1">
      <c r="A600" s="162"/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</row>
    <row r="601" ht="14.25" customHeight="1">
      <c r="A601" s="162"/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</row>
    <row r="602" ht="14.25" customHeight="1">
      <c r="A602" s="162"/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</row>
    <row r="603" ht="14.25" customHeight="1">
      <c r="A603" s="162"/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</row>
    <row r="604" ht="14.25" customHeight="1">
      <c r="A604" s="162"/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</row>
    <row r="605" ht="14.25" customHeight="1">
      <c r="A605" s="162"/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</row>
    <row r="606" ht="14.25" customHeight="1">
      <c r="A606" s="162"/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</row>
    <row r="607" ht="14.25" customHeight="1">
      <c r="A607" s="162"/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</row>
    <row r="608" ht="14.25" customHeight="1">
      <c r="A608" s="162"/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</row>
    <row r="609" ht="14.25" customHeight="1">
      <c r="A609" s="162"/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</row>
    <row r="610" ht="14.25" customHeight="1">
      <c r="A610" s="162"/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</row>
    <row r="611" ht="14.25" customHeight="1">
      <c r="A611" s="162"/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</row>
    <row r="612" ht="14.25" customHeight="1">
      <c r="A612" s="162"/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</row>
    <row r="613" ht="14.25" customHeight="1">
      <c r="A613" s="162"/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</row>
    <row r="614" ht="14.25" customHeight="1">
      <c r="A614" s="162"/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</row>
    <row r="615" ht="14.25" customHeight="1">
      <c r="A615" s="162"/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</row>
    <row r="616" ht="14.25" customHeight="1">
      <c r="A616" s="162"/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</row>
    <row r="617" ht="14.25" customHeight="1">
      <c r="A617" s="162"/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</row>
    <row r="618" ht="14.25" customHeight="1">
      <c r="A618" s="162"/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</row>
    <row r="619" ht="14.25" customHeight="1">
      <c r="A619" s="162"/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</row>
    <row r="620" ht="14.25" customHeight="1">
      <c r="A620" s="162"/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</row>
    <row r="621" ht="14.25" customHeight="1">
      <c r="A621" s="162"/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</row>
    <row r="622" ht="14.25" customHeight="1">
      <c r="A622" s="162"/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</row>
    <row r="623" ht="14.25" customHeight="1">
      <c r="A623" s="162"/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</row>
    <row r="624" ht="14.25" customHeight="1">
      <c r="A624" s="162"/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</row>
    <row r="625" ht="14.25" customHeight="1">
      <c r="A625" s="162"/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</row>
    <row r="626" ht="14.25" customHeight="1">
      <c r="A626" s="162"/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</row>
    <row r="627" ht="14.25" customHeight="1">
      <c r="A627" s="162"/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</row>
    <row r="628" ht="14.25" customHeight="1">
      <c r="A628" s="162"/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</row>
    <row r="629" ht="14.25" customHeight="1">
      <c r="A629" s="162"/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</row>
    <row r="630" ht="14.25" customHeight="1">
      <c r="A630" s="162"/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</row>
    <row r="631" ht="14.25" customHeight="1">
      <c r="A631" s="162"/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</row>
    <row r="632" ht="14.25" customHeight="1">
      <c r="A632" s="162"/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</row>
    <row r="633" ht="14.25" customHeight="1">
      <c r="A633" s="162"/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</row>
    <row r="634" ht="14.25" customHeight="1">
      <c r="A634" s="162"/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</row>
    <row r="635" ht="14.25" customHeight="1">
      <c r="A635" s="162"/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</row>
    <row r="636" ht="14.25" customHeight="1">
      <c r="A636" s="162"/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</row>
    <row r="637" ht="14.25" customHeight="1">
      <c r="A637" s="162"/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</row>
    <row r="638" ht="14.25" customHeight="1">
      <c r="A638" s="162"/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</row>
    <row r="639" ht="14.25" customHeight="1">
      <c r="A639" s="162"/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</row>
    <row r="640" ht="14.25" customHeight="1">
      <c r="A640" s="162"/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</row>
    <row r="641" ht="14.25" customHeight="1">
      <c r="A641" s="162"/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</row>
    <row r="642" ht="14.25" customHeight="1">
      <c r="A642" s="162"/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</row>
    <row r="643" ht="14.25" customHeight="1">
      <c r="A643" s="162"/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</row>
    <row r="644" ht="14.25" customHeight="1">
      <c r="A644" s="162"/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</row>
    <row r="645" ht="14.25" customHeight="1">
      <c r="A645" s="162"/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</row>
    <row r="646" ht="14.25" customHeight="1">
      <c r="A646" s="162"/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</row>
    <row r="647" ht="14.25" customHeight="1">
      <c r="A647" s="162"/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</row>
    <row r="648" ht="14.25" customHeight="1">
      <c r="A648" s="162"/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</row>
    <row r="649" ht="14.25" customHeight="1">
      <c r="A649" s="162"/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</row>
    <row r="650" ht="14.25" customHeight="1">
      <c r="A650" s="162"/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</row>
    <row r="651" ht="14.25" customHeight="1">
      <c r="A651" s="162"/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</row>
    <row r="652" ht="14.25" customHeight="1">
      <c r="A652" s="162"/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</row>
    <row r="653" ht="14.25" customHeight="1">
      <c r="A653" s="162"/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</row>
    <row r="654" ht="14.25" customHeight="1">
      <c r="A654" s="162"/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</row>
    <row r="655" ht="14.25" customHeight="1">
      <c r="A655" s="162"/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</row>
    <row r="656" ht="14.25" customHeight="1">
      <c r="A656" s="162"/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</row>
    <row r="657" ht="14.25" customHeight="1">
      <c r="A657" s="162"/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</row>
    <row r="658" ht="14.25" customHeight="1">
      <c r="A658" s="162"/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</row>
    <row r="659" ht="14.25" customHeight="1">
      <c r="A659" s="162"/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</row>
    <row r="660" ht="14.25" customHeight="1">
      <c r="A660" s="162"/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</row>
    <row r="661" ht="14.25" customHeight="1">
      <c r="A661" s="162"/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</row>
    <row r="662" ht="14.25" customHeight="1">
      <c r="A662" s="162"/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</row>
    <row r="663" ht="14.25" customHeight="1">
      <c r="A663" s="162"/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</row>
    <row r="664" ht="14.25" customHeight="1">
      <c r="A664" s="162"/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</row>
    <row r="665" ht="14.25" customHeight="1">
      <c r="A665" s="162"/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</row>
    <row r="666" ht="14.25" customHeight="1">
      <c r="A666" s="162"/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</row>
    <row r="667" ht="14.25" customHeight="1">
      <c r="A667" s="162"/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</row>
    <row r="668" ht="14.25" customHeight="1">
      <c r="A668" s="162"/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</row>
    <row r="669" ht="14.25" customHeight="1">
      <c r="A669" s="162"/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</row>
    <row r="670" ht="14.25" customHeight="1">
      <c r="A670" s="162"/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</row>
    <row r="671" ht="14.25" customHeight="1">
      <c r="A671" s="162"/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</row>
    <row r="672" ht="14.25" customHeight="1">
      <c r="A672" s="162"/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</row>
    <row r="673" ht="14.25" customHeight="1">
      <c r="A673" s="162"/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</row>
    <row r="674" ht="14.25" customHeight="1">
      <c r="A674" s="162"/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</row>
    <row r="675" ht="14.25" customHeight="1">
      <c r="A675" s="162"/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</row>
    <row r="676" ht="14.25" customHeight="1">
      <c r="A676" s="162"/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</row>
    <row r="677" ht="14.25" customHeight="1">
      <c r="A677" s="162"/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</row>
    <row r="678" ht="14.25" customHeight="1">
      <c r="A678" s="162"/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</row>
    <row r="679" ht="14.25" customHeight="1">
      <c r="A679" s="162"/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</row>
    <row r="680" ht="14.25" customHeight="1">
      <c r="A680" s="162"/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</row>
    <row r="681" ht="14.25" customHeight="1">
      <c r="A681" s="162"/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</row>
    <row r="682" ht="14.25" customHeight="1">
      <c r="A682" s="162"/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</row>
    <row r="683" ht="14.25" customHeight="1">
      <c r="A683" s="162"/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</row>
    <row r="684" ht="14.25" customHeight="1">
      <c r="A684" s="162"/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</row>
    <row r="685" ht="14.25" customHeight="1">
      <c r="A685" s="162"/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</row>
    <row r="686" ht="14.25" customHeight="1">
      <c r="A686" s="162"/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</row>
    <row r="687" ht="14.25" customHeight="1">
      <c r="A687" s="162"/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</row>
    <row r="688" ht="14.25" customHeight="1">
      <c r="A688" s="162"/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</row>
    <row r="689" ht="14.25" customHeight="1">
      <c r="A689" s="162"/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</row>
    <row r="690" ht="14.25" customHeight="1">
      <c r="A690" s="162"/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</row>
    <row r="691" ht="14.25" customHeight="1">
      <c r="A691" s="162"/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</row>
    <row r="692" ht="14.25" customHeight="1">
      <c r="A692" s="162"/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</row>
    <row r="693" ht="14.25" customHeight="1">
      <c r="A693" s="162"/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</row>
    <row r="694" ht="14.25" customHeight="1">
      <c r="A694" s="162"/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</row>
    <row r="695" ht="14.25" customHeight="1">
      <c r="A695" s="162"/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</row>
    <row r="696" ht="14.25" customHeight="1">
      <c r="A696" s="162"/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</row>
    <row r="697" ht="14.25" customHeight="1">
      <c r="A697" s="162"/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</row>
    <row r="698" ht="14.25" customHeight="1">
      <c r="A698" s="162"/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</row>
    <row r="699" ht="14.25" customHeight="1">
      <c r="A699" s="162"/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</row>
    <row r="700" ht="14.25" customHeight="1">
      <c r="A700" s="162"/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</row>
    <row r="701" ht="14.25" customHeight="1">
      <c r="A701" s="162"/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</row>
    <row r="702" ht="14.25" customHeight="1">
      <c r="A702" s="162"/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</row>
    <row r="703" ht="14.25" customHeight="1">
      <c r="A703" s="162"/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</row>
    <row r="704" ht="14.25" customHeight="1">
      <c r="A704" s="162"/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</row>
    <row r="705" ht="14.25" customHeight="1">
      <c r="A705" s="162"/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</row>
    <row r="706" ht="14.25" customHeight="1">
      <c r="A706" s="162"/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</row>
    <row r="707" ht="14.25" customHeight="1">
      <c r="A707" s="162"/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</row>
    <row r="708" ht="14.25" customHeight="1">
      <c r="A708" s="162"/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</row>
    <row r="709" ht="14.25" customHeight="1">
      <c r="A709" s="162"/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</row>
    <row r="710" ht="14.25" customHeight="1">
      <c r="A710" s="162"/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</row>
    <row r="711" ht="14.25" customHeight="1">
      <c r="A711" s="162"/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</row>
    <row r="712" ht="14.25" customHeight="1">
      <c r="A712" s="162"/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</row>
    <row r="713" ht="14.25" customHeight="1">
      <c r="A713" s="162"/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</row>
    <row r="714" ht="14.25" customHeight="1">
      <c r="A714" s="162"/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</row>
    <row r="715" ht="14.25" customHeight="1">
      <c r="A715" s="162"/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</row>
    <row r="716" ht="14.25" customHeight="1">
      <c r="A716" s="162"/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</row>
    <row r="717" ht="14.25" customHeight="1">
      <c r="A717" s="162"/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</row>
    <row r="718" ht="14.25" customHeight="1">
      <c r="A718" s="162"/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</row>
    <row r="719" ht="14.25" customHeight="1">
      <c r="A719" s="162"/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</row>
    <row r="720" ht="14.25" customHeight="1">
      <c r="A720" s="162"/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</row>
    <row r="721" ht="14.25" customHeight="1">
      <c r="A721" s="162"/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</row>
    <row r="722" ht="14.25" customHeight="1">
      <c r="A722" s="162"/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</row>
    <row r="723" ht="14.25" customHeight="1">
      <c r="A723" s="162"/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</row>
    <row r="724" ht="14.25" customHeight="1">
      <c r="A724" s="162"/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</row>
    <row r="725" ht="14.25" customHeight="1">
      <c r="A725" s="162"/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</row>
    <row r="726" ht="14.25" customHeight="1">
      <c r="A726" s="162"/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</row>
    <row r="727" ht="14.25" customHeight="1">
      <c r="A727" s="162"/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</row>
    <row r="728" ht="14.25" customHeight="1">
      <c r="A728" s="162"/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</row>
    <row r="729" ht="14.25" customHeight="1">
      <c r="A729" s="162"/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</row>
    <row r="730" ht="14.25" customHeight="1">
      <c r="A730" s="162"/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</row>
    <row r="731" ht="14.25" customHeight="1">
      <c r="A731" s="162"/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</row>
    <row r="732" ht="14.25" customHeight="1">
      <c r="A732" s="162"/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</row>
    <row r="733" ht="14.25" customHeight="1">
      <c r="A733" s="162"/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</row>
    <row r="734" ht="14.25" customHeight="1">
      <c r="A734" s="162"/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</row>
    <row r="735" ht="14.25" customHeight="1">
      <c r="A735" s="162"/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</row>
    <row r="736" ht="14.25" customHeight="1">
      <c r="A736" s="162"/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</row>
    <row r="737" ht="14.25" customHeight="1">
      <c r="A737" s="162"/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</row>
    <row r="738" ht="14.25" customHeight="1">
      <c r="A738" s="162"/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</row>
    <row r="739" ht="14.25" customHeight="1">
      <c r="A739" s="162"/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</row>
    <row r="740" ht="14.25" customHeight="1">
      <c r="A740" s="162"/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</row>
    <row r="741" ht="14.25" customHeight="1">
      <c r="A741" s="162"/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</row>
    <row r="742" ht="14.25" customHeight="1">
      <c r="A742" s="162"/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</row>
    <row r="743" ht="14.25" customHeight="1">
      <c r="A743" s="162"/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</row>
    <row r="744" ht="14.25" customHeight="1">
      <c r="A744" s="162"/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</row>
    <row r="745" ht="14.25" customHeight="1">
      <c r="A745" s="162"/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</row>
    <row r="746" ht="14.25" customHeight="1">
      <c r="A746" s="162"/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</row>
    <row r="747" ht="14.25" customHeight="1">
      <c r="A747" s="162"/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</row>
    <row r="748" ht="14.25" customHeight="1">
      <c r="A748" s="162"/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</row>
    <row r="749" ht="14.25" customHeight="1">
      <c r="A749" s="162"/>
      <c r="B749" s="162"/>
      <c r="C749" s="162"/>
      <c r="D749" s="162"/>
      <c r="E749" s="162"/>
      <c r="F749" s="162"/>
      <c r="G749" s="162"/>
      <c r="H749" s="162"/>
      <c r="I749" s="162"/>
      <c r="J749" s="162"/>
      <c r="K749" s="162"/>
      <c r="L749" s="162"/>
      <c r="M749" s="162"/>
      <c r="N749" s="162"/>
      <c r="O749" s="162"/>
      <c r="P749" s="162"/>
      <c r="Q749" s="162"/>
      <c r="R749" s="162"/>
      <c r="S749" s="162"/>
      <c r="T749" s="162"/>
      <c r="U749" s="162"/>
      <c r="V749" s="162"/>
      <c r="W749" s="162"/>
      <c r="X749" s="162"/>
      <c r="Y749" s="162"/>
      <c r="Z749" s="162"/>
      <c r="AA749" s="162"/>
      <c r="AB749" s="162"/>
      <c r="AC749" s="162"/>
      <c r="AD749" s="162"/>
    </row>
    <row r="750" ht="14.25" customHeight="1">
      <c r="A750" s="162"/>
      <c r="B750" s="162"/>
      <c r="C750" s="162"/>
      <c r="D750" s="162"/>
      <c r="E750" s="162"/>
      <c r="F750" s="162"/>
      <c r="G750" s="162"/>
      <c r="H750" s="162"/>
      <c r="I750" s="162"/>
      <c r="J750" s="162"/>
      <c r="K750" s="162"/>
      <c r="L750" s="162"/>
      <c r="M750" s="162"/>
      <c r="N750" s="162"/>
      <c r="O750" s="162"/>
      <c r="P750" s="162"/>
      <c r="Q750" s="162"/>
      <c r="R750" s="162"/>
      <c r="S750" s="162"/>
      <c r="T750" s="162"/>
      <c r="U750" s="162"/>
      <c r="V750" s="162"/>
      <c r="W750" s="162"/>
      <c r="X750" s="162"/>
      <c r="Y750" s="162"/>
      <c r="Z750" s="162"/>
      <c r="AA750" s="162"/>
      <c r="AB750" s="162"/>
      <c r="AC750" s="162"/>
      <c r="AD750" s="162"/>
    </row>
    <row r="751" ht="14.25" customHeight="1">
      <c r="A751" s="162"/>
      <c r="B751" s="162"/>
      <c r="C751" s="162"/>
      <c r="D751" s="162"/>
      <c r="E751" s="162"/>
      <c r="F751" s="162"/>
      <c r="G751" s="162"/>
      <c r="H751" s="162"/>
      <c r="I751" s="162"/>
      <c r="J751" s="162"/>
      <c r="K751" s="162"/>
      <c r="L751" s="162"/>
      <c r="M751" s="162"/>
      <c r="N751" s="162"/>
      <c r="O751" s="162"/>
      <c r="P751" s="162"/>
      <c r="Q751" s="162"/>
      <c r="R751" s="162"/>
      <c r="S751" s="162"/>
      <c r="T751" s="162"/>
      <c r="U751" s="162"/>
      <c r="V751" s="162"/>
      <c r="W751" s="162"/>
      <c r="X751" s="162"/>
      <c r="Y751" s="162"/>
      <c r="Z751" s="162"/>
      <c r="AA751" s="162"/>
      <c r="AB751" s="162"/>
      <c r="AC751" s="162"/>
      <c r="AD751" s="162"/>
    </row>
    <row r="752" ht="14.25" customHeight="1">
      <c r="A752" s="162"/>
      <c r="B752" s="162"/>
      <c r="C752" s="162"/>
      <c r="D752" s="162"/>
      <c r="E752" s="162"/>
      <c r="F752" s="162"/>
      <c r="G752" s="162"/>
      <c r="H752" s="162"/>
      <c r="I752" s="162"/>
      <c r="J752" s="162"/>
      <c r="K752" s="162"/>
      <c r="L752" s="162"/>
      <c r="M752" s="162"/>
      <c r="N752" s="162"/>
      <c r="O752" s="162"/>
      <c r="P752" s="162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  <c r="AA752" s="162"/>
      <c r="AB752" s="162"/>
      <c r="AC752" s="162"/>
      <c r="AD752" s="162"/>
    </row>
    <row r="753" ht="14.25" customHeight="1">
      <c r="A753" s="162"/>
      <c r="B753" s="162"/>
      <c r="C753" s="162"/>
      <c r="D753" s="162"/>
      <c r="E753" s="162"/>
      <c r="F753" s="162"/>
      <c r="G753" s="162"/>
      <c r="H753" s="162"/>
      <c r="I753" s="162"/>
      <c r="J753" s="162"/>
      <c r="K753" s="162"/>
      <c r="L753" s="162"/>
      <c r="M753" s="162"/>
      <c r="N753" s="162"/>
      <c r="O753" s="162"/>
      <c r="P753" s="162"/>
      <c r="Q753" s="162"/>
      <c r="R753" s="162"/>
      <c r="S753" s="162"/>
      <c r="T753" s="162"/>
      <c r="U753" s="162"/>
      <c r="V753" s="162"/>
      <c r="W753" s="162"/>
      <c r="X753" s="162"/>
      <c r="Y753" s="162"/>
      <c r="Z753" s="162"/>
      <c r="AA753" s="162"/>
      <c r="AB753" s="162"/>
      <c r="AC753" s="162"/>
      <c r="AD753" s="162"/>
    </row>
    <row r="754" ht="14.25" customHeight="1">
      <c r="A754" s="162"/>
      <c r="B754" s="162"/>
      <c r="C754" s="162"/>
      <c r="D754" s="162"/>
      <c r="E754" s="162"/>
      <c r="F754" s="162"/>
      <c r="G754" s="162"/>
      <c r="H754" s="162"/>
      <c r="I754" s="162"/>
      <c r="J754" s="162"/>
      <c r="K754" s="162"/>
      <c r="L754" s="162"/>
      <c r="M754" s="162"/>
      <c r="N754" s="162"/>
      <c r="O754" s="162"/>
      <c r="P754" s="162"/>
      <c r="Q754" s="162"/>
      <c r="R754" s="162"/>
      <c r="S754" s="162"/>
      <c r="T754" s="162"/>
      <c r="U754" s="162"/>
      <c r="V754" s="162"/>
      <c r="W754" s="162"/>
      <c r="X754" s="162"/>
      <c r="Y754" s="162"/>
      <c r="Z754" s="162"/>
      <c r="AA754" s="162"/>
      <c r="AB754" s="162"/>
      <c r="AC754" s="162"/>
      <c r="AD754" s="162"/>
    </row>
    <row r="755" ht="14.25" customHeight="1">
      <c r="A755" s="162"/>
      <c r="B755" s="162"/>
      <c r="C755" s="162"/>
      <c r="D755" s="162"/>
      <c r="E755" s="162"/>
      <c r="F755" s="162"/>
      <c r="G755" s="162"/>
      <c r="H755" s="162"/>
      <c r="I755" s="162"/>
      <c r="J755" s="162"/>
      <c r="K755" s="162"/>
      <c r="L755" s="162"/>
      <c r="M755" s="162"/>
      <c r="N755" s="162"/>
      <c r="O755" s="162"/>
      <c r="P755" s="162"/>
      <c r="Q755" s="162"/>
      <c r="R755" s="162"/>
      <c r="S755" s="162"/>
      <c r="T755" s="162"/>
      <c r="U755" s="162"/>
      <c r="V755" s="162"/>
      <c r="W755" s="162"/>
      <c r="X755" s="162"/>
      <c r="Y755" s="162"/>
      <c r="Z755" s="162"/>
      <c r="AA755" s="162"/>
      <c r="AB755" s="162"/>
      <c r="AC755" s="162"/>
      <c r="AD755" s="162"/>
    </row>
    <row r="756" ht="14.25" customHeight="1">
      <c r="A756" s="162"/>
      <c r="B756" s="162"/>
      <c r="C756" s="162"/>
      <c r="D756" s="162"/>
      <c r="E756" s="162"/>
      <c r="F756" s="162"/>
      <c r="G756" s="162"/>
      <c r="H756" s="162"/>
      <c r="I756" s="162"/>
      <c r="J756" s="162"/>
      <c r="K756" s="162"/>
      <c r="L756" s="162"/>
      <c r="M756" s="162"/>
      <c r="N756" s="162"/>
      <c r="O756" s="162"/>
      <c r="P756" s="162"/>
      <c r="Q756" s="162"/>
      <c r="R756" s="162"/>
      <c r="S756" s="162"/>
      <c r="T756" s="162"/>
      <c r="U756" s="162"/>
      <c r="V756" s="162"/>
      <c r="W756" s="162"/>
      <c r="X756" s="162"/>
      <c r="Y756" s="162"/>
      <c r="Z756" s="162"/>
      <c r="AA756" s="162"/>
      <c r="AB756" s="162"/>
      <c r="AC756" s="162"/>
      <c r="AD756" s="162"/>
    </row>
    <row r="757" ht="14.25" customHeight="1">
      <c r="A757" s="162"/>
      <c r="B757" s="162"/>
      <c r="C757" s="162"/>
      <c r="D757" s="162"/>
      <c r="E757" s="162"/>
      <c r="F757" s="162"/>
      <c r="G757" s="162"/>
      <c r="H757" s="162"/>
      <c r="I757" s="162"/>
      <c r="J757" s="162"/>
      <c r="K757" s="162"/>
      <c r="L757" s="162"/>
      <c r="M757" s="162"/>
      <c r="N757" s="162"/>
      <c r="O757" s="162"/>
      <c r="P757" s="162"/>
      <c r="Q757" s="162"/>
      <c r="R757" s="162"/>
      <c r="S757" s="162"/>
      <c r="T757" s="162"/>
      <c r="U757" s="162"/>
      <c r="V757" s="162"/>
      <c r="W757" s="162"/>
      <c r="X757" s="162"/>
      <c r="Y757" s="162"/>
      <c r="Z757" s="162"/>
      <c r="AA757" s="162"/>
      <c r="AB757" s="162"/>
      <c r="AC757" s="162"/>
      <c r="AD757" s="162"/>
    </row>
    <row r="758" ht="14.25" customHeight="1">
      <c r="A758" s="162"/>
      <c r="B758" s="162"/>
      <c r="C758" s="162"/>
      <c r="D758" s="162"/>
      <c r="E758" s="162"/>
      <c r="F758" s="162"/>
      <c r="G758" s="162"/>
      <c r="H758" s="162"/>
      <c r="I758" s="162"/>
      <c r="J758" s="162"/>
      <c r="K758" s="162"/>
      <c r="L758" s="162"/>
      <c r="M758" s="162"/>
      <c r="N758" s="162"/>
      <c r="O758" s="162"/>
      <c r="P758" s="162"/>
      <c r="Q758" s="162"/>
      <c r="R758" s="162"/>
      <c r="S758" s="162"/>
      <c r="T758" s="162"/>
      <c r="U758" s="162"/>
      <c r="V758" s="162"/>
      <c r="W758" s="162"/>
      <c r="X758" s="162"/>
      <c r="Y758" s="162"/>
      <c r="Z758" s="162"/>
      <c r="AA758" s="162"/>
      <c r="AB758" s="162"/>
      <c r="AC758" s="162"/>
      <c r="AD758" s="162"/>
    </row>
    <row r="759" ht="14.25" customHeight="1">
      <c r="A759" s="162"/>
      <c r="B759" s="162"/>
      <c r="C759" s="162"/>
      <c r="D759" s="162"/>
      <c r="E759" s="162"/>
      <c r="F759" s="162"/>
      <c r="G759" s="162"/>
      <c r="H759" s="162"/>
      <c r="I759" s="162"/>
      <c r="J759" s="162"/>
      <c r="K759" s="162"/>
      <c r="L759" s="162"/>
      <c r="M759" s="162"/>
      <c r="N759" s="162"/>
      <c r="O759" s="162"/>
      <c r="P759" s="162"/>
      <c r="Q759" s="162"/>
      <c r="R759" s="162"/>
      <c r="S759" s="162"/>
      <c r="T759" s="162"/>
      <c r="U759" s="162"/>
      <c r="V759" s="162"/>
      <c r="W759" s="162"/>
      <c r="X759" s="162"/>
      <c r="Y759" s="162"/>
      <c r="Z759" s="162"/>
      <c r="AA759" s="162"/>
      <c r="AB759" s="162"/>
      <c r="AC759" s="162"/>
      <c r="AD759" s="162"/>
    </row>
    <row r="760" ht="14.25" customHeight="1">
      <c r="A760" s="162"/>
      <c r="B760" s="162"/>
      <c r="C760" s="162"/>
      <c r="D760" s="162"/>
      <c r="E760" s="162"/>
      <c r="F760" s="162"/>
      <c r="G760" s="162"/>
      <c r="H760" s="162"/>
      <c r="I760" s="162"/>
      <c r="J760" s="162"/>
      <c r="K760" s="162"/>
      <c r="L760" s="162"/>
      <c r="M760" s="162"/>
      <c r="N760" s="162"/>
      <c r="O760" s="162"/>
      <c r="P760" s="162"/>
      <c r="Q760" s="162"/>
      <c r="R760" s="162"/>
      <c r="S760" s="162"/>
      <c r="T760" s="162"/>
      <c r="U760" s="162"/>
      <c r="V760" s="162"/>
      <c r="W760" s="162"/>
      <c r="X760" s="162"/>
      <c r="Y760" s="162"/>
      <c r="Z760" s="162"/>
      <c r="AA760" s="162"/>
      <c r="AB760" s="162"/>
      <c r="AC760" s="162"/>
      <c r="AD760" s="162"/>
    </row>
    <row r="761" ht="14.25" customHeight="1">
      <c r="A761" s="162"/>
      <c r="B761" s="162"/>
      <c r="C761" s="162"/>
      <c r="D761" s="162"/>
      <c r="E761" s="162"/>
      <c r="F761" s="162"/>
      <c r="G761" s="162"/>
      <c r="H761" s="162"/>
      <c r="I761" s="162"/>
      <c r="J761" s="162"/>
      <c r="K761" s="162"/>
      <c r="L761" s="162"/>
      <c r="M761" s="162"/>
      <c r="N761" s="162"/>
      <c r="O761" s="162"/>
      <c r="P761" s="162"/>
      <c r="Q761" s="162"/>
      <c r="R761" s="162"/>
      <c r="S761" s="162"/>
      <c r="T761" s="162"/>
      <c r="U761" s="162"/>
      <c r="V761" s="162"/>
      <c r="W761" s="162"/>
      <c r="X761" s="162"/>
      <c r="Y761" s="162"/>
      <c r="Z761" s="162"/>
      <c r="AA761" s="162"/>
      <c r="AB761" s="162"/>
      <c r="AC761" s="162"/>
      <c r="AD761" s="162"/>
    </row>
    <row r="762" ht="14.25" customHeight="1">
      <c r="A762" s="162"/>
      <c r="B762" s="162"/>
      <c r="C762" s="162"/>
      <c r="D762" s="162"/>
      <c r="E762" s="162"/>
      <c r="F762" s="162"/>
      <c r="G762" s="162"/>
      <c r="H762" s="162"/>
      <c r="I762" s="162"/>
      <c r="J762" s="162"/>
      <c r="K762" s="162"/>
      <c r="L762" s="162"/>
      <c r="M762" s="162"/>
      <c r="N762" s="162"/>
      <c r="O762" s="162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  <c r="AA762" s="162"/>
      <c r="AB762" s="162"/>
      <c r="AC762" s="162"/>
      <c r="AD762" s="162"/>
    </row>
    <row r="763" ht="14.25" customHeight="1">
      <c r="A763" s="162"/>
      <c r="B763" s="162"/>
      <c r="C763" s="162"/>
      <c r="D763" s="162"/>
      <c r="E763" s="162"/>
      <c r="F763" s="162"/>
      <c r="G763" s="162"/>
      <c r="H763" s="162"/>
      <c r="I763" s="162"/>
      <c r="J763" s="162"/>
      <c r="K763" s="162"/>
      <c r="L763" s="162"/>
      <c r="M763" s="162"/>
      <c r="N763" s="162"/>
      <c r="O763" s="162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  <c r="AA763" s="162"/>
      <c r="AB763" s="162"/>
      <c r="AC763" s="162"/>
      <c r="AD763" s="162"/>
    </row>
    <row r="764" ht="14.25" customHeight="1">
      <c r="A764" s="162"/>
      <c r="B764" s="162"/>
      <c r="C764" s="162"/>
      <c r="D764" s="162"/>
      <c r="E764" s="162"/>
      <c r="F764" s="162"/>
      <c r="G764" s="162"/>
      <c r="H764" s="162"/>
      <c r="I764" s="162"/>
      <c r="J764" s="162"/>
      <c r="K764" s="162"/>
      <c r="L764" s="162"/>
      <c r="M764" s="162"/>
      <c r="N764" s="162"/>
      <c r="O764" s="162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  <c r="AA764" s="162"/>
      <c r="AB764" s="162"/>
      <c r="AC764" s="162"/>
      <c r="AD764" s="162"/>
    </row>
    <row r="765" ht="14.25" customHeight="1">
      <c r="A765" s="162"/>
      <c r="B765" s="162"/>
      <c r="C765" s="162"/>
      <c r="D765" s="162"/>
      <c r="E765" s="162"/>
      <c r="F765" s="162"/>
      <c r="G765" s="162"/>
      <c r="H765" s="162"/>
      <c r="I765" s="162"/>
      <c r="J765" s="162"/>
      <c r="K765" s="162"/>
      <c r="L765" s="162"/>
      <c r="M765" s="162"/>
      <c r="N765" s="162"/>
      <c r="O765" s="162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  <c r="AA765" s="162"/>
      <c r="AB765" s="162"/>
      <c r="AC765" s="162"/>
      <c r="AD765" s="162"/>
    </row>
    <row r="766" ht="14.25" customHeight="1">
      <c r="A766" s="162"/>
      <c r="B766" s="162"/>
      <c r="C766" s="162"/>
      <c r="D766" s="162"/>
      <c r="E766" s="162"/>
      <c r="F766" s="162"/>
      <c r="G766" s="162"/>
      <c r="H766" s="162"/>
      <c r="I766" s="162"/>
      <c r="J766" s="162"/>
      <c r="K766" s="162"/>
      <c r="L766" s="162"/>
      <c r="M766" s="162"/>
      <c r="N766" s="162"/>
      <c r="O766" s="162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  <c r="AA766" s="162"/>
      <c r="AB766" s="162"/>
      <c r="AC766" s="162"/>
      <c r="AD766" s="162"/>
    </row>
    <row r="767" ht="14.25" customHeight="1">
      <c r="A767" s="162"/>
      <c r="B767" s="162"/>
      <c r="C767" s="162"/>
      <c r="D767" s="162"/>
      <c r="E767" s="162"/>
      <c r="F767" s="162"/>
      <c r="G767" s="162"/>
      <c r="H767" s="162"/>
      <c r="I767" s="162"/>
      <c r="J767" s="162"/>
      <c r="K767" s="162"/>
      <c r="L767" s="162"/>
      <c r="M767" s="162"/>
      <c r="N767" s="162"/>
      <c r="O767" s="162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  <c r="AA767" s="162"/>
      <c r="AB767" s="162"/>
      <c r="AC767" s="162"/>
      <c r="AD767" s="162"/>
    </row>
    <row r="768" ht="14.25" customHeight="1">
      <c r="A768" s="162"/>
      <c r="B768" s="162"/>
      <c r="C768" s="162"/>
      <c r="D768" s="162"/>
      <c r="E768" s="162"/>
      <c r="F768" s="162"/>
      <c r="G768" s="162"/>
      <c r="H768" s="162"/>
      <c r="I768" s="162"/>
      <c r="J768" s="162"/>
      <c r="K768" s="162"/>
      <c r="L768" s="162"/>
      <c r="M768" s="162"/>
      <c r="N768" s="162"/>
      <c r="O768" s="162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  <c r="AA768" s="162"/>
      <c r="AB768" s="162"/>
      <c r="AC768" s="162"/>
      <c r="AD768" s="162"/>
    </row>
    <row r="769" ht="14.25" customHeight="1">
      <c r="A769" s="162"/>
      <c r="B769" s="162"/>
      <c r="C769" s="162"/>
      <c r="D769" s="162"/>
      <c r="E769" s="162"/>
      <c r="F769" s="162"/>
      <c r="G769" s="162"/>
      <c r="H769" s="162"/>
      <c r="I769" s="162"/>
      <c r="J769" s="162"/>
      <c r="K769" s="162"/>
      <c r="L769" s="162"/>
      <c r="M769" s="162"/>
      <c r="N769" s="162"/>
      <c r="O769" s="162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  <c r="AA769" s="162"/>
      <c r="AB769" s="162"/>
      <c r="AC769" s="162"/>
      <c r="AD769" s="162"/>
    </row>
    <row r="770" ht="14.25" customHeight="1">
      <c r="A770" s="162"/>
      <c r="B770" s="162"/>
      <c r="C770" s="162"/>
      <c r="D770" s="162"/>
      <c r="E770" s="162"/>
      <c r="F770" s="162"/>
      <c r="G770" s="162"/>
      <c r="H770" s="162"/>
      <c r="I770" s="162"/>
      <c r="J770" s="162"/>
      <c r="K770" s="162"/>
      <c r="L770" s="162"/>
      <c r="M770" s="162"/>
      <c r="N770" s="162"/>
      <c r="O770" s="162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  <c r="AA770" s="162"/>
      <c r="AB770" s="162"/>
      <c r="AC770" s="162"/>
      <c r="AD770" s="162"/>
    </row>
    <row r="771" ht="14.25" customHeight="1">
      <c r="A771" s="162"/>
      <c r="B771" s="162"/>
      <c r="C771" s="162"/>
      <c r="D771" s="162"/>
      <c r="E771" s="162"/>
      <c r="F771" s="162"/>
      <c r="G771" s="162"/>
      <c r="H771" s="162"/>
      <c r="I771" s="162"/>
      <c r="J771" s="162"/>
      <c r="K771" s="162"/>
      <c r="L771" s="162"/>
      <c r="M771" s="162"/>
      <c r="N771" s="162"/>
      <c r="O771" s="162"/>
      <c r="P771" s="162"/>
      <c r="Q771" s="162"/>
      <c r="R771" s="162"/>
      <c r="S771" s="162"/>
      <c r="T771" s="162"/>
      <c r="U771" s="162"/>
      <c r="V771" s="162"/>
      <c r="W771" s="162"/>
      <c r="X771" s="162"/>
      <c r="Y771" s="162"/>
      <c r="Z771" s="162"/>
      <c r="AA771" s="162"/>
      <c r="AB771" s="162"/>
      <c r="AC771" s="162"/>
      <c r="AD771" s="162"/>
    </row>
    <row r="772" ht="14.25" customHeight="1">
      <c r="A772" s="162"/>
      <c r="B772" s="162"/>
      <c r="C772" s="162"/>
      <c r="D772" s="162"/>
      <c r="E772" s="162"/>
      <c r="F772" s="162"/>
      <c r="G772" s="162"/>
      <c r="H772" s="162"/>
      <c r="I772" s="162"/>
      <c r="J772" s="162"/>
      <c r="K772" s="162"/>
      <c r="L772" s="162"/>
      <c r="M772" s="162"/>
      <c r="N772" s="162"/>
      <c r="O772" s="162"/>
      <c r="P772" s="162"/>
      <c r="Q772" s="162"/>
      <c r="R772" s="162"/>
      <c r="S772" s="162"/>
      <c r="T772" s="162"/>
      <c r="U772" s="162"/>
      <c r="V772" s="162"/>
      <c r="W772" s="162"/>
      <c r="X772" s="162"/>
      <c r="Y772" s="162"/>
      <c r="Z772" s="162"/>
      <c r="AA772" s="162"/>
      <c r="AB772" s="162"/>
      <c r="AC772" s="162"/>
      <c r="AD772" s="162"/>
    </row>
    <row r="773" ht="14.25" customHeight="1">
      <c r="A773" s="162"/>
      <c r="B773" s="162"/>
      <c r="C773" s="162"/>
      <c r="D773" s="162"/>
      <c r="E773" s="162"/>
      <c r="F773" s="162"/>
      <c r="G773" s="162"/>
      <c r="H773" s="162"/>
      <c r="I773" s="162"/>
      <c r="J773" s="162"/>
      <c r="K773" s="162"/>
      <c r="L773" s="162"/>
      <c r="M773" s="162"/>
      <c r="N773" s="162"/>
      <c r="O773" s="162"/>
      <c r="P773" s="162"/>
      <c r="Q773" s="162"/>
      <c r="R773" s="162"/>
      <c r="S773" s="162"/>
      <c r="T773" s="162"/>
      <c r="U773" s="162"/>
      <c r="V773" s="162"/>
      <c r="W773" s="162"/>
      <c r="X773" s="162"/>
      <c r="Y773" s="162"/>
      <c r="Z773" s="162"/>
      <c r="AA773" s="162"/>
      <c r="AB773" s="162"/>
      <c r="AC773" s="162"/>
      <c r="AD773" s="162"/>
    </row>
    <row r="774" ht="14.25" customHeight="1">
      <c r="A774" s="162"/>
      <c r="B774" s="162"/>
      <c r="C774" s="162"/>
      <c r="D774" s="162"/>
      <c r="E774" s="162"/>
      <c r="F774" s="162"/>
      <c r="G774" s="162"/>
      <c r="H774" s="162"/>
      <c r="I774" s="162"/>
      <c r="J774" s="162"/>
      <c r="K774" s="162"/>
      <c r="L774" s="162"/>
      <c r="M774" s="162"/>
      <c r="N774" s="162"/>
      <c r="O774" s="162"/>
      <c r="P774" s="162"/>
      <c r="Q774" s="162"/>
      <c r="R774" s="162"/>
      <c r="S774" s="162"/>
      <c r="T774" s="162"/>
      <c r="U774" s="162"/>
      <c r="V774" s="162"/>
      <c r="W774" s="162"/>
      <c r="X774" s="162"/>
      <c r="Y774" s="162"/>
      <c r="Z774" s="162"/>
      <c r="AA774" s="162"/>
      <c r="AB774" s="162"/>
      <c r="AC774" s="162"/>
      <c r="AD774" s="162"/>
    </row>
    <row r="775" ht="14.25" customHeight="1">
      <c r="A775" s="162"/>
      <c r="B775" s="162"/>
      <c r="C775" s="162"/>
      <c r="D775" s="162"/>
      <c r="E775" s="162"/>
      <c r="F775" s="162"/>
      <c r="G775" s="162"/>
      <c r="H775" s="162"/>
      <c r="I775" s="162"/>
      <c r="J775" s="162"/>
      <c r="K775" s="162"/>
      <c r="L775" s="162"/>
      <c r="M775" s="162"/>
      <c r="N775" s="162"/>
      <c r="O775" s="162"/>
      <c r="P775" s="162"/>
      <c r="Q775" s="162"/>
      <c r="R775" s="162"/>
      <c r="S775" s="162"/>
      <c r="T775" s="162"/>
      <c r="U775" s="162"/>
      <c r="V775" s="162"/>
      <c r="W775" s="162"/>
      <c r="X775" s="162"/>
      <c r="Y775" s="162"/>
      <c r="Z775" s="162"/>
      <c r="AA775" s="162"/>
      <c r="AB775" s="162"/>
      <c r="AC775" s="162"/>
      <c r="AD775" s="162"/>
    </row>
    <row r="776" ht="14.25" customHeight="1">
      <c r="A776" s="162"/>
      <c r="B776" s="162"/>
      <c r="C776" s="162"/>
      <c r="D776" s="162"/>
      <c r="E776" s="162"/>
      <c r="F776" s="162"/>
      <c r="G776" s="162"/>
      <c r="H776" s="162"/>
      <c r="I776" s="162"/>
      <c r="J776" s="162"/>
      <c r="K776" s="162"/>
      <c r="L776" s="162"/>
      <c r="M776" s="162"/>
      <c r="N776" s="162"/>
      <c r="O776" s="162"/>
      <c r="P776" s="162"/>
      <c r="Q776" s="162"/>
      <c r="R776" s="162"/>
      <c r="S776" s="162"/>
      <c r="T776" s="162"/>
      <c r="U776" s="162"/>
      <c r="V776" s="162"/>
      <c r="W776" s="162"/>
      <c r="X776" s="162"/>
      <c r="Y776" s="162"/>
      <c r="Z776" s="162"/>
      <c r="AA776" s="162"/>
      <c r="AB776" s="162"/>
      <c r="AC776" s="162"/>
      <c r="AD776" s="162"/>
    </row>
    <row r="777" ht="14.25" customHeight="1">
      <c r="A777" s="162"/>
      <c r="B777" s="162"/>
      <c r="C777" s="162"/>
      <c r="D777" s="162"/>
      <c r="E777" s="162"/>
      <c r="F777" s="162"/>
      <c r="G777" s="162"/>
      <c r="H777" s="162"/>
      <c r="I777" s="162"/>
      <c r="J777" s="162"/>
      <c r="K777" s="162"/>
      <c r="L777" s="162"/>
      <c r="M777" s="162"/>
      <c r="N777" s="162"/>
      <c r="O777" s="162"/>
      <c r="P777" s="162"/>
      <c r="Q777" s="162"/>
      <c r="R777" s="162"/>
      <c r="S777" s="162"/>
      <c r="T777" s="162"/>
      <c r="U777" s="162"/>
      <c r="V777" s="162"/>
      <c r="W777" s="162"/>
      <c r="X777" s="162"/>
      <c r="Y777" s="162"/>
      <c r="Z777" s="162"/>
      <c r="AA777" s="162"/>
      <c r="AB777" s="162"/>
      <c r="AC777" s="162"/>
      <c r="AD777" s="162"/>
    </row>
    <row r="778" ht="14.25" customHeight="1">
      <c r="A778" s="162"/>
      <c r="B778" s="162"/>
      <c r="C778" s="162"/>
      <c r="D778" s="162"/>
      <c r="E778" s="162"/>
      <c r="F778" s="162"/>
      <c r="G778" s="162"/>
      <c r="H778" s="162"/>
      <c r="I778" s="162"/>
      <c r="J778" s="162"/>
      <c r="K778" s="162"/>
      <c r="L778" s="162"/>
      <c r="M778" s="162"/>
      <c r="N778" s="162"/>
      <c r="O778" s="162"/>
      <c r="P778" s="162"/>
      <c r="Q778" s="162"/>
      <c r="R778" s="162"/>
      <c r="S778" s="162"/>
      <c r="T778" s="162"/>
      <c r="U778" s="162"/>
      <c r="V778" s="162"/>
      <c r="W778" s="162"/>
      <c r="X778" s="162"/>
      <c r="Y778" s="162"/>
      <c r="Z778" s="162"/>
      <c r="AA778" s="162"/>
      <c r="AB778" s="162"/>
      <c r="AC778" s="162"/>
      <c r="AD778" s="162"/>
    </row>
    <row r="779" ht="14.25" customHeight="1">
      <c r="A779" s="162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2"/>
      <c r="O779" s="162"/>
      <c r="P779" s="162"/>
      <c r="Q779" s="162"/>
      <c r="R779" s="162"/>
      <c r="S779" s="162"/>
      <c r="T779" s="162"/>
      <c r="U779" s="162"/>
      <c r="V779" s="162"/>
      <c r="W779" s="162"/>
      <c r="X779" s="162"/>
      <c r="Y779" s="162"/>
      <c r="Z779" s="162"/>
      <c r="AA779" s="162"/>
      <c r="AB779" s="162"/>
      <c r="AC779" s="162"/>
      <c r="AD779" s="162"/>
    </row>
    <row r="780" ht="14.25" customHeight="1">
      <c r="A780" s="162"/>
      <c r="B780" s="162"/>
      <c r="C780" s="162"/>
      <c r="D780" s="162"/>
      <c r="E780" s="162"/>
      <c r="F780" s="162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  <c r="AA780" s="162"/>
      <c r="AB780" s="162"/>
      <c r="AC780" s="162"/>
      <c r="AD780" s="162"/>
    </row>
    <row r="781" ht="14.25" customHeight="1">
      <c r="A781" s="162"/>
      <c r="B781" s="162"/>
      <c r="C781" s="162"/>
      <c r="D781" s="162"/>
      <c r="E781" s="162"/>
      <c r="F781" s="162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  <c r="AA781" s="162"/>
      <c r="AB781" s="162"/>
      <c r="AC781" s="162"/>
      <c r="AD781" s="162"/>
    </row>
    <row r="782" ht="14.25" customHeight="1">
      <c r="A782" s="162"/>
      <c r="B782" s="162"/>
      <c r="C782" s="162"/>
      <c r="D782" s="162"/>
      <c r="E782" s="162"/>
      <c r="F782" s="162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  <c r="AA782" s="162"/>
      <c r="AB782" s="162"/>
      <c r="AC782" s="162"/>
      <c r="AD782" s="162"/>
    </row>
    <row r="783" ht="14.25" customHeight="1">
      <c r="A783" s="162"/>
      <c r="B783" s="162"/>
      <c r="C783" s="162"/>
      <c r="D783" s="162"/>
      <c r="E783" s="162"/>
      <c r="F783" s="162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</row>
    <row r="784" ht="14.25" customHeight="1">
      <c r="A784" s="162"/>
      <c r="B784" s="162"/>
      <c r="C784" s="162"/>
      <c r="D784" s="162"/>
      <c r="E784" s="162"/>
      <c r="F784" s="162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  <c r="AA784" s="162"/>
      <c r="AB784" s="162"/>
      <c r="AC784" s="162"/>
      <c r="AD784" s="162"/>
    </row>
    <row r="785" ht="14.25" customHeight="1">
      <c r="A785" s="162"/>
      <c r="B785" s="162"/>
      <c r="C785" s="162"/>
      <c r="D785" s="162"/>
      <c r="E785" s="162"/>
      <c r="F785" s="162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  <c r="AA785" s="162"/>
      <c r="AB785" s="162"/>
      <c r="AC785" s="162"/>
      <c r="AD785" s="162"/>
    </row>
    <row r="786" ht="14.25" customHeight="1">
      <c r="A786" s="162"/>
      <c r="B786" s="162"/>
      <c r="C786" s="162"/>
      <c r="D786" s="162"/>
      <c r="E786" s="162"/>
      <c r="F786" s="162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  <c r="AA786" s="162"/>
      <c r="AB786" s="162"/>
      <c r="AC786" s="162"/>
      <c r="AD786" s="162"/>
    </row>
    <row r="787" ht="14.25" customHeight="1">
      <c r="A787" s="162"/>
      <c r="B787" s="162"/>
      <c r="C787" s="162"/>
      <c r="D787" s="162"/>
      <c r="E787" s="162"/>
      <c r="F787" s="162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  <c r="AA787" s="162"/>
      <c r="AB787" s="162"/>
      <c r="AC787" s="162"/>
      <c r="AD787" s="162"/>
    </row>
    <row r="788" ht="14.25" customHeight="1">
      <c r="A788" s="162"/>
      <c r="B788" s="162"/>
      <c r="C788" s="162"/>
      <c r="D788" s="162"/>
      <c r="E788" s="162"/>
      <c r="F788" s="162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  <c r="AA788" s="162"/>
      <c r="AB788" s="162"/>
      <c r="AC788" s="162"/>
      <c r="AD788" s="162"/>
    </row>
    <row r="789" ht="14.25" customHeight="1">
      <c r="A789" s="162"/>
      <c r="B789" s="162"/>
      <c r="C789" s="162"/>
      <c r="D789" s="162"/>
      <c r="E789" s="162"/>
      <c r="F789" s="162"/>
      <c r="G789" s="162"/>
      <c r="H789" s="162"/>
      <c r="I789" s="162"/>
      <c r="J789" s="162"/>
      <c r="K789" s="162"/>
      <c r="L789" s="162"/>
      <c r="M789" s="162"/>
      <c r="N789" s="162"/>
      <c r="O789" s="162"/>
      <c r="P789" s="162"/>
      <c r="Q789" s="162"/>
      <c r="R789" s="162"/>
      <c r="S789" s="162"/>
      <c r="T789" s="162"/>
      <c r="U789" s="162"/>
      <c r="V789" s="162"/>
      <c r="W789" s="162"/>
      <c r="X789" s="162"/>
      <c r="Y789" s="162"/>
      <c r="Z789" s="162"/>
      <c r="AA789" s="162"/>
      <c r="AB789" s="162"/>
      <c r="AC789" s="162"/>
      <c r="AD789" s="162"/>
    </row>
    <row r="790" ht="14.25" customHeight="1">
      <c r="A790" s="162"/>
      <c r="B790" s="162"/>
      <c r="C790" s="162"/>
      <c r="D790" s="162"/>
      <c r="E790" s="162"/>
      <c r="F790" s="162"/>
      <c r="G790" s="162"/>
      <c r="H790" s="162"/>
      <c r="I790" s="162"/>
      <c r="J790" s="162"/>
      <c r="K790" s="162"/>
      <c r="L790" s="162"/>
      <c r="M790" s="162"/>
      <c r="N790" s="162"/>
      <c r="O790" s="162"/>
      <c r="P790" s="162"/>
      <c r="Q790" s="162"/>
      <c r="R790" s="162"/>
      <c r="S790" s="162"/>
      <c r="T790" s="162"/>
      <c r="U790" s="162"/>
      <c r="V790" s="162"/>
      <c r="W790" s="162"/>
      <c r="X790" s="162"/>
      <c r="Y790" s="162"/>
      <c r="Z790" s="162"/>
      <c r="AA790" s="162"/>
      <c r="AB790" s="162"/>
      <c r="AC790" s="162"/>
      <c r="AD790" s="162"/>
    </row>
    <row r="791" ht="14.25" customHeight="1">
      <c r="A791" s="162"/>
      <c r="B791" s="162"/>
      <c r="C791" s="162"/>
      <c r="D791" s="162"/>
      <c r="E791" s="162"/>
      <c r="F791" s="162"/>
      <c r="G791" s="162"/>
      <c r="H791" s="162"/>
      <c r="I791" s="162"/>
      <c r="J791" s="162"/>
      <c r="K791" s="162"/>
      <c r="L791" s="162"/>
      <c r="M791" s="162"/>
      <c r="N791" s="162"/>
      <c r="O791" s="162"/>
      <c r="P791" s="162"/>
      <c r="Q791" s="162"/>
      <c r="R791" s="162"/>
      <c r="S791" s="162"/>
      <c r="T791" s="162"/>
      <c r="U791" s="162"/>
      <c r="V791" s="162"/>
      <c r="W791" s="162"/>
      <c r="X791" s="162"/>
      <c r="Y791" s="162"/>
      <c r="Z791" s="162"/>
      <c r="AA791" s="162"/>
      <c r="AB791" s="162"/>
      <c r="AC791" s="162"/>
      <c r="AD791" s="162"/>
    </row>
    <row r="792" ht="14.25" customHeight="1">
      <c r="A792" s="162"/>
      <c r="B792" s="162"/>
      <c r="C792" s="162"/>
      <c r="D792" s="162"/>
      <c r="E792" s="162"/>
      <c r="F792" s="162"/>
      <c r="G792" s="162"/>
      <c r="H792" s="162"/>
      <c r="I792" s="162"/>
      <c r="J792" s="162"/>
      <c r="K792" s="162"/>
      <c r="L792" s="162"/>
      <c r="M792" s="162"/>
      <c r="N792" s="162"/>
      <c r="O792" s="162"/>
      <c r="P792" s="162"/>
      <c r="Q792" s="162"/>
      <c r="R792" s="162"/>
      <c r="S792" s="162"/>
      <c r="T792" s="162"/>
      <c r="U792" s="162"/>
      <c r="V792" s="162"/>
      <c r="W792" s="162"/>
      <c r="X792" s="162"/>
      <c r="Y792" s="162"/>
      <c r="Z792" s="162"/>
      <c r="AA792" s="162"/>
      <c r="AB792" s="162"/>
      <c r="AC792" s="162"/>
      <c r="AD792" s="162"/>
    </row>
    <row r="793" ht="14.25" customHeight="1">
      <c r="A793" s="162"/>
      <c r="B793" s="162"/>
      <c r="C793" s="162"/>
      <c r="D793" s="162"/>
      <c r="E793" s="162"/>
      <c r="F793" s="162"/>
      <c r="G793" s="162"/>
      <c r="H793" s="162"/>
      <c r="I793" s="162"/>
      <c r="J793" s="162"/>
      <c r="K793" s="162"/>
      <c r="L793" s="162"/>
      <c r="M793" s="162"/>
      <c r="N793" s="162"/>
      <c r="O793" s="162"/>
      <c r="P793" s="162"/>
      <c r="Q793" s="162"/>
      <c r="R793" s="162"/>
      <c r="S793" s="162"/>
      <c r="T793" s="162"/>
      <c r="U793" s="162"/>
      <c r="V793" s="162"/>
      <c r="W793" s="162"/>
      <c r="X793" s="162"/>
      <c r="Y793" s="162"/>
      <c r="Z793" s="162"/>
      <c r="AA793" s="162"/>
      <c r="AB793" s="162"/>
      <c r="AC793" s="162"/>
      <c r="AD793" s="162"/>
    </row>
    <row r="794" ht="14.25" customHeight="1">
      <c r="A794" s="162"/>
      <c r="B794" s="162"/>
      <c r="C794" s="162"/>
      <c r="D794" s="162"/>
      <c r="E794" s="162"/>
      <c r="F794" s="162"/>
      <c r="G794" s="162"/>
      <c r="H794" s="162"/>
      <c r="I794" s="162"/>
      <c r="J794" s="162"/>
      <c r="K794" s="162"/>
      <c r="L794" s="162"/>
      <c r="M794" s="162"/>
      <c r="N794" s="162"/>
      <c r="O794" s="162"/>
      <c r="P794" s="162"/>
      <c r="Q794" s="162"/>
      <c r="R794" s="162"/>
      <c r="S794" s="162"/>
      <c r="T794" s="162"/>
      <c r="U794" s="162"/>
      <c r="V794" s="162"/>
      <c r="W794" s="162"/>
      <c r="X794" s="162"/>
      <c r="Y794" s="162"/>
      <c r="Z794" s="162"/>
      <c r="AA794" s="162"/>
      <c r="AB794" s="162"/>
      <c r="AC794" s="162"/>
      <c r="AD794" s="162"/>
    </row>
    <row r="795" ht="14.25" customHeight="1">
      <c r="A795" s="162"/>
      <c r="B795" s="162"/>
      <c r="C795" s="162"/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2"/>
      <c r="O795" s="162"/>
      <c r="P795" s="162"/>
      <c r="Q795" s="162"/>
      <c r="R795" s="162"/>
      <c r="S795" s="162"/>
      <c r="T795" s="162"/>
      <c r="U795" s="162"/>
      <c r="V795" s="162"/>
      <c r="W795" s="162"/>
      <c r="X795" s="162"/>
      <c r="Y795" s="162"/>
      <c r="Z795" s="162"/>
      <c r="AA795" s="162"/>
      <c r="AB795" s="162"/>
      <c r="AC795" s="162"/>
      <c r="AD795" s="162"/>
    </row>
    <row r="796" ht="14.25" customHeight="1">
      <c r="A796" s="162"/>
      <c r="B796" s="162"/>
      <c r="C796" s="162"/>
      <c r="D796" s="162"/>
      <c r="E796" s="162"/>
      <c r="F796" s="162"/>
      <c r="G796" s="162"/>
      <c r="H796" s="162"/>
      <c r="I796" s="162"/>
      <c r="J796" s="162"/>
      <c r="K796" s="162"/>
      <c r="L796" s="162"/>
      <c r="M796" s="162"/>
      <c r="N796" s="162"/>
      <c r="O796" s="162"/>
      <c r="P796" s="162"/>
      <c r="Q796" s="162"/>
      <c r="R796" s="162"/>
      <c r="S796" s="162"/>
      <c r="T796" s="162"/>
      <c r="U796" s="162"/>
      <c r="V796" s="162"/>
      <c r="W796" s="162"/>
      <c r="X796" s="162"/>
      <c r="Y796" s="162"/>
      <c r="Z796" s="162"/>
      <c r="AA796" s="162"/>
      <c r="AB796" s="162"/>
      <c r="AC796" s="162"/>
      <c r="AD796" s="162"/>
    </row>
    <row r="797" ht="14.25" customHeight="1">
      <c r="A797" s="162"/>
      <c r="B797" s="162"/>
      <c r="C797" s="162"/>
      <c r="D797" s="162"/>
      <c r="E797" s="162"/>
      <c r="F797" s="162"/>
      <c r="G797" s="162"/>
      <c r="H797" s="162"/>
      <c r="I797" s="162"/>
      <c r="J797" s="162"/>
      <c r="K797" s="162"/>
      <c r="L797" s="162"/>
      <c r="M797" s="162"/>
      <c r="N797" s="162"/>
      <c r="O797" s="162"/>
      <c r="P797" s="162"/>
      <c r="Q797" s="162"/>
      <c r="R797" s="162"/>
      <c r="S797" s="162"/>
      <c r="T797" s="162"/>
      <c r="U797" s="162"/>
      <c r="V797" s="162"/>
      <c r="W797" s="162"/>
      <c r="X797" s="162"/>
      <c r="Y797" s="162"/>
      <c r="Z797" s="162"/>
      <c r="AA797" s="162"/>
      <c r="AB797" s="162"/>
      <c r="AC797" s="162"/>
      <c r="AD797" s="162"/>
    </row>
    <row r="798" ht="14.25" customHeight="1">
      <c r="A798" s="162"/>
      <c r="B798" s="162"/>
      <c r="C798" s="162"/>
      <c r="D798" s="162"/>
      <c r="E798" s="162"/>
      <c r="F798" s="162"/>
      <c r="G798" s="162"/>
      <c r="H798" s="162"/>
      <c r="I798" s="162"/>
      <c r="J798" s="162"/>
      <c r="K798" s="162"/>
      <c r="L798" s="162"/>
      <c r="M798" s="162"/>
      <c r="N798" s="162"/>
      <c r="O798" s="162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  <c r="AA798" s="162"/>
      <c r="AB798" s="162"/>
      <c r="AC798" s="162"/>
      <c r="AD798" s="162"/>
    </row>
    <row r="799" ht="14.25" customHeight="1">
      <c r="A799" s="162"/>
      <c r="B799" s="162"/>
      <c r="C799" s="162"/>
      <c r="D799" s="162"/>
      <c r="E799" s="162"/>
      <c r="F799" s="162"/>
      <c r="G799" s="162"/>
      <c r="H799" s="162"/>
      <c r="I799" s="162"/>
      <c r="J799" s="162"/>
      <c r="K799" s="162"/>
      <c r="L799" s="162"/>
      <c r="M799" s="162"/>
      <c r="N799" s="162"/>
      <c r="O799" s="162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  <c r="AA799" s="162"/>
      <c r="AB799" s="162"/>
      <c r="AC799" s="162"/>
      <c r="AD799" s="162"/>
    </row>
    <row r="800" ht="14.25" customHeight="1">
      <c r="A800" s="162"/>
      <c r="B800" s="162"/>
      <c r="C800" s="162"/>
      <c r="D800" s="162"/>
      <c r="E800" s="162"/>
      <c r="F800" s="162"/>
      <c r="G800" s="162"/>
      <c r="H800" s="162"/>
      <c r="I800" s="162"/>
      <c r="J800" s="162"/>
      <c r="K800" s="162"/>
      <c r="L800" s="162"/>
      <c r="M800" s="162"/>
      <c r="N800" s="162"/>
      <c r="O800" s="162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  <c r="AA800" s="162"/>
      <c r="AB800" s="162"/>
      <c r="AC800" s="162"/>
      <c r="AD800" s="162"/>
    </row>
    <row r="801" ht="14.25" customHeight="1">
      <c r="A801" s="162"/>
      <c r="B801" s="162"/>
      <c r="C801" s="162"/>
      <c r="D801" s="162"/>
      <c r="E801" s="162"/>
      <c r="F801" s="162"/>
      <c r="G801" s="162"/>
      <c r="H801" s="162"/>
      <c r="I801" s="162"/>
      <c r="J801" s="162"/>
      <c r="K801" s="162"/>
      <c r="L801" s="162"/>
      <c r="M801" s="162"/>
      <c r="N801" s="162"/>
      <c r="O801" s="162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  <c r="AA801" s="162"/>
      <c r="AB801" s="162"/>
      <c r="AC801" s="162"/>
      <c r="AD801" s="162"/>
    </row>
    <row r="802" ht="14.25" customHeight="1">
      <c r="A802" s="162"/>
      <c r="B802" s="162"/>
      <c r="C802" s="162"/>
      <c r="D802" s="162"/>
      <c r="E802" s="162"/>
      <c r="F802" s="162"/>
      <c r="G802" s="162"/>
      <c r="H802" s="162"/>
      <c r="I802" s="162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  <c r="AA802" s="162"/>
      <c r="AB802" s="162"/>
      <c r="AC802" s="162"/>
      <c r="AD802" s="162"/>
    </row>
    <row r="803" ht="14.25" customHeight="1">
      <c r="A803" s="162"/>
      <c r="B803" s="162"/>
      <c r="C803" s="162"/>
      <c r="D803" s="162"/>
      <c r="E803" s="162"/>
      <c r="F803" s="162"/>
      <c r="G803" s="162"/>
      <c r="H803" s="162"/>
      <c r="I803" s="162"/>
      <c r="J803" s="162"/>
      <c r="K803" s="162"/>
      <c r="L803" s="162"/>
      <c r="M803" s="162"/>
      <c r="N803" s="162"/>
      <c r="O803" s="162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  <c r="AA803" s="162"/>
      <c r="AB803" s="162"/>
      <c r="AC803" s="162"/>
      <c r="AD803" s="162"/>
    </row>
    <row r="804" ht="14.25" customHeight="1">
      <c r="A804" s="162"/>
      <c r="B804" s="162"/>
      <c r="C804" s="162"/>
      <c r="D804" s="162"/>
      <c r="E804" s="162"/>
      <c r="F804" s="162"/>
      <c r="G804" s="162"/>
      <c r="H804" s="162"/>
      <c r="I804" s="162"/>
      <c r="J804" s="162"/>
      <c r="K804" s="162"/>
      <c r="L804" s="162"/>
      <c r="M804" s="162"/>
      <c r="N804" s="162"/>
      <c r="O804" s="162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  <c r="AA804" s="162"/>
      <c r="AB804" s="162"/>
      <c r="AC804" s="162"/>
      <c r="AD804" s="162"/>
    </row>
    <row r="805" ht="14.25" customHeight="1">
      <c r="A805" s="162"/>
      <c r="B805" s="162"/>
      <c r="C805" s="162"/>
      <c r="D805" s="162"/>
      <c r="E805" s="162"/>
      <c r="F805" s="162"/>
      <c r="G805" s="162"/>
      <c r="H805" s="162"/>
      <c r="I805" s="162"/>
      <c r="J805" s="162"/>
      <c r="K805" s="162"/>
      <c r="L805" s="162"/>
      <c r="M805" s="162"/>
      <c r="N805" s="162"/>
      <c r="O805" s="162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  <c r="AA805" s="162"/>
      <c r="AB805" s="162"/>
      <c r="AC805" s="162"/>
      <c r="AD805" s="162"/>
    </row>
    <row r="806" ht="14.25" customHeight="1">
      <c r="A806" s="162"/>
      <c r="B806" s="162"/>
      <c r="C806" s="162"/>
      <c r="D806" s="162"/>
      <c r="E806" s="162"/>
      <c r="F806" s="162"/>
      <c r="G806" s="162"/>
      <c r="H806" s="162"/>
      <c r="I806" s="162"/>
      <c r="J806" s="162"/>
      <c r="K806" s="162"/>
      <c r="L806" s="162"/>
      <c r="M806" s="162"/>
      <c r="N806" s="162"/>
      <c r="O806" s="162"/>
      <c r="P806" s="162"/>
      <c r="Q806" s="162"/>
      <c r="R806" s="162"/>
      <c r="S806" s="162"/>
      <c r="T806" s="162"/>
      <c r="U806" s="162"/>
      <c r="V806" s="162"/>
      <c r="W806" s="162"/>
      <c r="X806" s="162"/>
      <c r="Y806" s="162"/>
      <c r="Z806" s="162"/>
      <c r="AA806" s="162"/>
      <c r="AB806" s="162"/>
      <c r="AC806" s="162"/>
      <c r="AD806" s="162"/>
    </row>
    <row r="807" ht="14.25" customHeight="1">
      <c r="A807" s="162"/>
      <c r="B807" s="162"/>
      <c r="C807" s="162"/>
      <c r="D807" s="162"/>
      <c r="E807" s="162"/>
      <c r="F807" s="162"/>
      <c r="G807" s="162"/>
      <c r="H807" s="162"/>
      <c r="I807" s="162"/>
      <c r="J807" s="162"/>
      <c r="K807" s="162"/>
      <c r="L807" s="162"/>
      <c r="M807" s="162"/>
      <c r="N807" s="162"/>
      <c r="O807" s="162"/>
      <c r="P807" s="162"/>
      <c r="Q807" s="162"/>
      <c r="R807" s="162"/>
      <c r="S807" s="162"/>
      <c r="T807" s="162"/>
      <c r="U807" s="162"/>
      <c r="V807" s="162"/>
      <c r="W807" s="162"/>
      <c r="X807" s="162"/>
      <c r="Y807" s="162"/>
      <c r="Z807" s="162"/>
      <c r="AA807" s="162"/>
      <c r="AB807" s="162"/>
      <c r="AC807" s="162"/>
      <c r="AD807" s="162"/>
    </row>
    <row r="808" ht="14.25" customHeight="1">
      <c r="A808" s="162"/>
      <c r="B808" s="162"/>
      <c r="C808" s="162"/>
      <c r="D808" s="162"/>
      <c r="E808" s="162"/>
      <c r="F808" s="162"/>
      <c r="G808" s="162"/>
      <c r="H808" s="162"/>
      <c r="I808" s="162"/>
      <c r="J808" s="162"/>
      <c r="K808" s="162"/>
      <c r="L808" s="162"/>
      <c r="M808" s="162"/>
      <c r="N808" s="162"/>
      <c r="O808" s="162"/>
      <c r="P808" s="162"/>
      <c r="Q808" s="162"/>
      <c r="R808" s="162"/>
      <c r="S808" s="162"/>
      <c r="T808" s="162"/>
      <c r="U808" s="162"/>
      <c r="V808" s="162"/>
      <c r="W808" s="162"/>
      <c r="X808" s="162"/>
      <c r="Y808" s="162"/>
      <c r="Z808" s="162"/>
      <c r="AA808" s="162"/>
      <c r="AB808" s="162"/>
      <c r="AC808" s="162"/>
      <c r="AD808" s="162"/>
    </row>
    <row r="809" ht="14.25" customHeight="1">
      <c r="A809" s="162"/>
      <c r="B809" s="162"/>
      <c r="C809" s="162"/>
      <c r="D809" s="162"/>
      <c r="E809" s="162"/>
      <c r="F809" s="162"/>
      <c r="G809" s="162"/>
      <c r="H809" s="162"/>
      <c r="I809" s="162"/>
      <c r="J809" s="162"/>
      <c r="K809" s="162"/>
      <c r="L809" s="162"/>
      <c r="M809" s="162"/>
      <c r="N809" s="162"/>
      <c r="O809" s="162"/>
      <c r="P809" s="162"/>
      <c r="Q809" s="162"/>
      <c r="R809" s="162"/>
      <c r="S809" s="162"/>
      <c r="T809" s="162"/>
      <c r="U809" s="162"/>
      <c r="V809" s="162"/>
      <c r="W809" s="162"/>
      <c r="X809" s="162"/>
      <c r="Y809" s="162"/>
      <c r="Z809" s="162"/>
      <c r="AA809" s="162"/>
      <c r="AB809" s="162"/>
      <c r="AC809" s="162"/>
      <c r="AD809" s="162"/>
    </row>
    <row r="810" ht="14.25" customHeight="1">
      <c r="A810" s="162"/>
      <c r="B810" s="162"/>
      <c r="C810" s="162"/>
      <c r="D810" s="162"/>
      <c r="E810" s="162"/>
      <c r="F810" s="162"/>
      <c r="G810" s="162"/>
      <c r="H810" s="162"/>
      <c r="I810" s="162"/>
      <c r="J810" s="162"/>
      <c r="K810" s="162"/>
      <c r="L810" s="162"/>
      <c r="M810" s="162"/>
      <c r="N810" s="162"/>
      <c r="O810" s="162"/>
      <c r="P810" s="162"/>
      <c r="Q810" s="162"/>
      <c r="R810" s="162"/>
      <c r="S810" s="162"/>
      <c r="T810" s="162"/>
      <c r="U810" s="162"/>
      <c r="V810" s="162"/>
      <c r="W810" s="162"/>
      <c r="X810" s="162"/>
      <c r="Y810" s="162"/>
      <c r="Z810" s="162"/>
      <c r="AA810" s="162"/>
      <c r="AB810" s="162"/>
      <c r="AC810" s="162"/>
      <c r="AD810" s="162"/>
    </row>
    <row r="811" ht="14.25" customHeight="1">
      <c r="A811" s="162"/>
      <c r="B811" s="162"/>
      <c r="C811" s="162"/>
      <c r="D811" s="162"/>
      <c r="E811" s="162"/>
      <c r="F811" s="162"/>
      <c r="G811" s="162"/>
      <c r="H811" s="162"/>
      <c r="I811" s="162"/>
      <c r="J811" s="162"/>
      <c r="K811" s="162"/>
      <c r="L811" s="162"/>
      <c r="M811" s="162"/>
      <c r="N811" s="162"/>
      <c r="O811" s="162"/>
      <c r="P811" s="162"/>
      <c r="Q811" s="162"/>
      <c r="R811" s="162"/>
      <c r="S811" s="162"/>
      <c r="T811" s="162"/>
      <c r="U811" s="162"/>
      <c r="V811" s="162"/>
      <c r="W811" s="162"/>
      <c r="X811" s="162"/>
      <c r="Y811" s="162"/>
      <c r="Z811" s="162"/>
      <c r="AA811" s="162"/>
      <c r="AB811" s="162"/>
      <c r="AC811" s="162"/>
      <c r="AD811" s="162"/>
    </row>
    <row r="812" ht="14.25" customHeight="1">
      <c r="A812" s="162"/>
      <c r="B812" s="162"/>
      <c r="C812" s="162"/>
      <c r="D812" s="162"/>
      <c r="E812" s="162"/>
      <c r="F812" s="162"/>
      <c r="G812" s="162"/>
      <c r="H812" s="162"/>
      <c r="I812" s="162"/>
      <c r="J812" s="162"/>
      <c r="K812" s="162"/>
      <c r="L812" s="162"/>
      <c r="M812" s="162"/>
      <c r="N812" s="162"/>
      <c r="O812" s="162"/>
      <c r="P812" s="162"/>
      <c r="Q812" s="162"/>
      <c r="R812" s="162"/>
      <c r="S812" s="162"/>
      <c r="T812" s="162"/>
      <c r="U812" s="162"/>
      <c r="V812" s="162"/>
      <c r="W812" s="162"/>
      <c r="X812" s="162"/>
      <c r="Y812" s="162"/>
      <c r="Z812" s="162"/>
      <c r="AA812" s="162"/>
      <c r="AB812" s="162"/>
      <c r="AC812" s="162"/>
      <c r="AD812" s="162"/>
    </row>
    <row r="813" ht="14.25" customHeight="1">
      <c r="A813" s="162"/>
      <c r="B813" s="162"/>
      <c r="C813" s="162"/>
      <c r="D813" s="162"/>
      <c r="E813" s="162"/>
      <c r="F813" s="162"/>
      <c r="G813" s="162"/>
      <c r="H813" s="162"/>
      <c r="I813" s="162"/>
      <c r="J813" s="162"/>
      <c r="K813" s="162"/>
      <c r="L813" s="162"/>
      <c r="M813" s="162"/>
      <c r="N813" s="162"/>
      <c r="O813" s="162"/>
      <c r="P813" s="162"/>
      <c r="Q813" s="162"/>
      <c r="R813" s="162"/>
      <c r="S813" s="162"/>
      <c r="T813" s="162"/>
      <c r="U813" s="162"/>
      <c r="V813" s="162"/>
      <c r="W813" s="162"/>
      <c r="X813" s="162"/>
      <c r="Y813" s="162"/>
      <c r="Z813" s="162"/>
      <c r="AA813" s="162"/>
      <c r="AB813" s="162"/>
      <c r="AC813" s="162"/>
      <c r="AD813" s="162"/>
    </row>
    <row r="814" ht="14.25" customHeight="1">
      <c r="A814" s="162"/>
      <c r="B814" s="162"/>
      <c r="C814" s="162"/>
      <c r="D814" s="162"/>
      <c r="E814" s="162"/>
      <c r="F814" s="162"/>
      <c r="G814" s="162"/>
      <c r="H814" s="162"/>
      <c r="I814" s="162"/>
      <c r="J814" s="162"/>
      <c r="K814" s="162"/>
      <c r="L814" s="162"/>
      <c r="M814" s="162"/>
      <c r="N814" s="162"/>
      <c r="O814" s="162"/>
      <c r="P814" s="162"/>
      <c r="Q814" s="162"/>
      <c r="R814" s="162"/>
      <c r="S814" s="162"/>
      <c r="T814" s="162"/>
      <c r="U814" s="162"/>
      <c r="V814" s="162"/>
      <c r="W814" s="162"/>
      <c r="X814" s="162"/>
      <c r="Y814" s="162"/>
      <c r="Z814" s="162"/>
      <c r="AA814" s="162"/>
      <c r="AB814" s="162"/>
      <c r="AC814" s="162"/>
      <c r="AD814" s="162"/>
    </row>
    <row r="815" ht="14.25" customHeight="1">
      <c r="A815" s="162"/>
      <c r="B815" s="162"/>
      <c r="C815" s="162"/>
      <c r="D815" s="162"/>
      <c r="E815" s="162"/>
      <c r="F815" s="162"/>
      <c r="G815" s="162"/>
      <c r="H815" s="162"/>
      <c r="I815" s="162"/>
      <c r="J815" s="162"/>
      <c r="K815" s="162"/>
      <c r="L815" s="162"/>
      <c r="M815" s="162"/>
      <c r="N815" s="162"/>
      <c r="O815" s="162"/>
      <c r="P815" s="162"/>
      <c r="Q815" s="162"/>
      <c r="R815" s="162"/>
      <c r="S815" s="162"/>
      <c r="T815" s="162"/>
      <c r="U815" s="162"/>
      <c r="V815" s="162"/>
      <c r="W815" s="162"/>
      <c r="X815" s="162"/>
      <c r="Y815" s="162"/>
      <c r="Z815" s="162"/>
      <c r="AA815" s="162"/>
      <c r="AB815" s="162"/>
      <c r="AC815" s="162"/>
      <c r="AD815" s="162"/>
    </row>
    <row r="816" ht="14.25" customHeight="1">
      <c r="A816" s="162"/>
      <c r="B816" s="162"/>
      <c r="C816" s="162"/>
      <c r="D816" s="162"/>
      <c r="E816" s="162"/>
      <c r="F816" s="162"/>
      <c r="G816" s="162"/>
      <c r="H816" s="162"/>
      <c r="I816" s="162"/>
      <c r="J816" s="162"/>
      <c r="K816" s="162"/>
      <c r="L816" s="162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  <c r="AA816" s="162"/>
      <c r="AB816" s="162"/>
      <c r="AC816" s="162"/>
      <c r="AD816" s="162"/>
    </row>
    <row r="817" ht="14.25" customHeight="1">
      <c r="A817" s="162"/>
      <c r="B817" s="162"/>
      <c r="C817" s="162"/>
      <c r="D817" s="162"/>
      <c r="E817" s="162"/>
      <c r="F817" s="162"/>
      <c r="G817" s="162"/>
      <c r="H817" s="162"/>
      <c r="I817" s="162"/>
      <c r="J817" s="162"/>
      <c r="K817" s="162"/>
      <c r="L817" s="162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  <c r="AA817" s="162"/>
      <c r="AB817" s="162"/>
      <c r="AC817" s="162"/>
      <c r="AD817" s="162"/>
    </row>
    <row r="818" ht="14.25" customHeight="1">
      <c r="A818" s="162"/>
      <c r="B818" s="162"/>
      <c r="C818" s="162"/>
      <c r="D818" s="162"/>
      <c r="E818" s="162"/>
      <c r="F818" s="162"/>
      <c r="G818" s="162"/>
      <c r="H818" s="162"/>
      <c r="I818" s="162"/>
      <c r="J818" s="162"/>
      <c r="K818" s="162"/>
      <c r="L818" s="162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  <c r="AA818" s="162"/>
      <c r="AB818" s="162"/>
      <c r="AC818" s="162"/>
      <c r="AD818" s="162"/>
    </row>
    <row r="819" ht="14.25" customHeight="1">
      <c r="A819" s="162"/>
      <c r="B819" s="162"/>
      <c r="C819" s="162"/>
      <c r="D819" s="162"/>
      <c r="E819" s="162"/>
      <c r="F819" s="162"/>
      <c r="G819" s="162"/>
      <c r="H819" s="162"/>
      <c r="I819" s="162"/>
      <c r="J819" s="162"/>
      <c r="K819" s="162"/>
      <c r="L819" s="162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  <c r="AA819" s="162"/>
      <c r="AB819" s="162"/>
      <c r="AC819" s="162"/>
      <c r="AD819" s="162"/>
    </row>
    <row r="820" ht="14.25" customHeight="1">
      <c r="A820" s="162"/>
      <c r="B820" s="162"/>
      <c r="C820" s="162"/>
      <c r="D820" s="162"/>
      <c r="E820" s="162"/>
      <c r="F820" s="162"/>
      <c r="G820" s="162"/>
      <c r="H820" s="162"/>
      <c r="I820" s="162"/>
      <c r="J820" s="162"/>
      <c r="K820" s="162"/>
      <c r="L820" s="162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  <c r="AA820" s="162"/>
      <c r="AB820" s="162"/>
      <c r="AC820" s="162"/>
      <c r="AD820" s="162"/>
    </row>
    <row r="821" ht="14.25" customHeight="1">
      <c r="A821" s="162"/>
      <c r="B821" s="162"/>
      <c r="C821" s="162"/>
      <c r="D821" s="162"/>
      <c r="E821" s="162"/>
      <c r="F821" s="162"/>
      <c r="G821" s="162"/>
      <c r="H821" s="162"/>
      <c r="I821" s="162"/>
      <c r="J821" s="162"/>
      <c r="K821" s="162"/>
      <c r="L821" s="162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  <c r="AA821" s="162"/>
      <c r="AB821" s="162"/>
      <c r="AC821" s="162"/>
      <c r="AD821" s="162"/>
    </row>
    <row r="822" ht="14.25" customHeight="1">
      <c r="A822" s="162"/>
      <c r="B822" s="162"/>
      <c r="C822" s="162"/>
      <c r="D822" s="162"/>
      <c r="E822" s="162"/>
      <c r="F822" s="162"/>
      <c r="G822" s="162"/>
      <c r="H822" s="162"/>
      <c r="I822" s="162"/>
      <c r="J822" s="162"/>
      <c r="K822" s="162"/>
      <c r="L822" s="162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  <c r="AA822" s="162"/>
      <c r="AB822" s="162"/>
      <c r="AC822" s="162"/>
      <c r="AD822" s="162"/>
    </row>
    <row r="823" ht="14.25" customHeight="1">
      <c r="A823" s="162"/>
      <c r="B823" s="162"/>
      <c r="C823" s="162"/>
      <c r="D823" s="162"/>
      <c r="E823" s="162"/>
      <c r="F823" s="162"/>
      <c r="G823" s="162"/>
      <c r="H823" s="162"/>
      <c r="I823" s="162"/>
      <c r="J823" s="162"/>
      <c r="K823" s="162"/>
      <c r="L823" s="162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  <c r="AA823" s="162"/>
      <c r="AB823" s="162"/>
      <c r="AC823" s="162"/>
      <c r="AD823" s="162"/>
    </row>
    <row r="824" ht="14.25" customHeight="1">
      <c r="A824" s="162"/>
      <c r="B824" s="162"/>
      <c r="C824" s="162"/>
      <c r="D824" s="162"/>
      <c r="E824" s="162"/>
      <c r="F824" s="162"/>
      <c r="G824" s="162"/>
      <c r="H824" s="162"/>
      <c r="I824" s="162"/>
      <c r="J824" s="162"/>
      <c r="K824" s="162"/>
      <c r="L824" s="162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  <c r="AA824" s="162"/>
      <c r="AB824" s="162"/>
      <c r="AC824" s="162"/>
      <c r="AD824" s="162"/>
    </row>
    <row r="825" ht="14.25" customHeight="1">
      <c r="A825" s="162"/>
      <c r="B825" s="162"/>
      <c r="C825" s="162"/>
      <c r="D825" s="162"/>
      <c r="E825" s="162"/>
      <c r="F825" s="162"/>
      <c r="G825" s="162"/>
      <c r="H825" s="162"/>
      <c r="I825" s="162"/>
      <c r="J825" s="162"/>
      <c r="K825" s="162"/>
      <c r="L825" s="162"/>
      <c r="M825" s="162"/>
      <c r="N825" s="162"/>
      <c r="O825" s="162"/>
      <c r="P825" s="162"/>
      <c r="Q825" s="162"/>
      <c r="R825" s="162"/>
      <c r="S825" s="162"/>
      <c r="T825" s="162"/>
      <c r="U825" s="162"/>
      <c r="V825" s="162"/>
      <c r="W825" s="162"/>
      <c r="X825" s="162"/>
      <c r="Y825" s="162"/>
      <c r="Z825" s="162"/>
      <c r="AA825" s="162"/>
      <c r="AB825" s="162"/>
      <c r="AC825" s="162"/>
      <c r="AD825" s="162"/>
    </row>
    <row r="826" ht="14.25" customHeight="1">
      <c r="A826" s="162"/>
      <c r="B826" s="162"/>
      <c r="C826" s="162"/>
      <c r="D826" s="162"/>
      <c r="E826" s="162"/>
      <c r="F826" s="162"/>
      <c r="G826" s="162"/>
      <c r="H826" s="162"/>
      <c r="I826" s="162"/>
      <c r="J826" s="162"/>
      <c r="K826" s="162"/>
      <c r="L826" s="162"/>
      <c r="M826" s="162"/>
      <c r="N826" s="162"/>
      <c r="O826" s="162"/>
      <c r="P826" s="162"/>
      <c r="Q826" s="162"/>
      <c r="R826" s="162"/>
      <c r="S826" s="162"/>
      <c r="T826" s="162"/>
      <c r="U826" s="162"/>
      <c r="V826" s="162"/>
      <c r="W826" s="162"/>
      <c r="X826" s="162"/>
      <c r="Y826" s="162"/>
      <c r="Z826" s="162"/>
      <c r="AA826" s="162"/>
      <c r="AB826" s="162"/>
      <c r="AC826" s="162"/>
      <c r="AD826" s="162"/>
    </row>
    <row r="827" ht="14.25" customHeight="1">
      <c r="A827" s="162"/>
      <c r="B827" s="162"/>
      <c r="C827" s="162"/>
      <c r="D827" s="162"/>
      <c r="E827" s="162"/>
      <c r="F827" s="162"/>
      <c r="G827" s="162"/>
      <c r="H827" s="162"/>
      <c r="I827" s="162"/>
      <c r="J827" s="162"/>
      <c r="K827" s="162"/>
      <c r="L827" s="162"/>
      <c r="M827" s="162"/>
      <c r="N827" s="162"/>
      <c r="O827" s="162"/>
      <c r="P827" s="162"/>
      <c r="Q827" s="162"/>
      <c r="R827" s="162"/>
      <c r="S827" s="162"/>
      <c r="T827" s="162"/>
      <c r="U827" s="162"/>
      <c r="V827" s="162"/>
      <c r="W827" s="162"/>
      <c r="X827" s="162"/>
      <c r="Y827" s="162"/>
      <c r="Z827" s="162"/>
      <c r="AA827" s="162"/>
      <c r="AB827" s="162"/>
      <c r="AC827" s="162"/>
      <c r="AD827" s="162"/>
    </row>
    <row r="828" ht="14.25" customHeight="1">
      <c r="A828" s="162"/>
      <c r="B828" s="162"/>
      <c r="C828" s="162"/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2"/>
      <c r="Q828" s="162"/>
      <c r="R828" s="162"/>
      <c r="S828" s="162"/>
      <c r="T828" s="162"/>
      <c r="U828" s="162"/>
      <c r="V828" s="162"/>
      <c r="W828" s="162"/>
      <c r="X828" s="162"/>
      <c r="Y828" s="162"/>
      <c r="Z828" s="162"/>
      <c r="AA828" s="162"/>
      <c r="AB828" s="162"/>
      <c r="AC828" s="162"/>
      <c r="AD828" s="162"/>
    </row>
    <row r="829" ht="14.25" customHeight="1">
      <c r="A829" s="162"/>
      <c r="B829" s="162"/>
      <c r="C829" s="162"/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2"/>
      <c r="Q829" s="162"/>
      <c r="R829" s="162"/>
      <c r="S829" s="162"/>
      <c r="T829" s="162"/>
      <c r="U829" s="162"/>
      <c r="V829" s="162"/>
      <c r="W829" s="162"/>
      <c r="X829" s="162"/>
      <c r="Y829" s="162"/>
      <c r="Z829" s="162"/>
      <c r="AA829" s="162"/>
      <c r="AB829" s="162"/>
      <c r="AC829" s="162"/>
      <c r="AD829" s="162"/>
    </row>
    <row r="830" ht="14.25" customHeight="1">
      <c r="A830" s="162"/>
      <c r="B830" s="162"/>
      <c r="C830" s="162"/>
      <c r="D830" s="162"/>
      <c r="E830" s="162"/>
      <c r="F830" s="162"/>
      <c r="G830" s="162"/>
      <c r="H830" s="162"/>
      <c r="I830" s="162"/>
      <c r="J830" s="162"/>
      <c r="K830" s="162"/>
      <c r="L830" s="162"/>
      <c r="M830" s="162"/>
      <c r="N830" s="162"/>
      <c r="O830" s="162"/>
      <c r="P830" s="162"/>
      <c r="Q830" s="162"/>
      <c r="R830" s="162"/>
      <c r="S830" s="162"/>
      <c r="T830" s="162"/>
      <c r="U830" s="162"/>
      <c r="V830" s="162"/>
      <c r="W830" s="162"/>
      <c r="X830" s="162"/>
      <c r="Y830" s="162"/>
      <c r="Z830" s="162"/>
      <c r="AA830" s="162"/>
      <c r="AB830" s="162"/>
      <c r="AC830" s="162"/>
      <c r="AD830" s="162"/>
    </row>
    <row r="831" ht="14.25" customHeight="1">
      <c r="A831" s="162"/>
      <c r="B831" s="162"/>
      <c r="C831" s="162"/>
      <c r="D831" s="162"/>
      <c r="E831" s="162"/>
      <c r="F831" s="162"/>
      <c r="G831" s="162"/>
      <c r="H831" s="162"/>
      <c r="I831" s="162"/>
      <c r="J831" s="162"/>
      <c r="K831" s="162"/>
      <c r="L831" s="162"/>
      <c r="M831" s="162"/>
      <c r="N831" s="162"/>
      <c r="O831" s="162"/>
      <c r="P831" s="162"/>
      <c r="Q831" s="162"/>
      <c r="R831" s="162"/>
      <c r="S831" s="162"/>
      <c r="T831" s="162"/>
      <c r="U831" s="162"/>
      <c r="V831" s="162"/>
      <c r="W831" s="162"/>
      <c r="X831" s="162"/>
      <c r="Y831" s="162"/>
      <c r="Z831" s="162"/>
      <c r="AA831" s="162"/>
      <c r="AB831" s="162"/>
      <c r="AC831" s="162"/>
      <c r="AD831" s="162"/>
    </row>
    <row r="832" ht="14.25" customHeight="1">
      <c r="A832" s="162"/>
      <c r="B832" s="162"/>
      <c r="C832" s="162"/>
      <c r="D832" s="162"/>
      <c r="E832" s="162"/>
      <c r="F832" s="162"/>
      <c r="G832" s="162"/>
      <c r="H832" s="162"/>
      <c r="I832" s="162"/>
      <c r="J832" s="162"/>
      <c r="K832" s="162"/>
      <c r="L832" s="162"/>
      <c r="M832" s="162"/>
      <c r="N832" s="162"/>
      <c r="O832" s="162"/>
      <c r="P832" s="162"/>
      <c r="Q832" s="162"/>
      <c r="R832" s="162"/>
      <c r="S832" s="162"/>
      <c r="T832" s="162"/>
      <c r="U832" s="162"/>
      <c r="V832" s="162"/>
      <c r="W832" s="162"/>
      <c r="X832" s="162"/>
      <c r="Y832" s="162"/>
      <c r="Z832" s="162"/>
      <c r="AA832" s="162"/>
      <c r="AB832" s="162"/>
      <c r="AC832" s="162"/>
      <c r="AD832" s="162"/>
    </row>
    <row r="833" ht="14.25" customHeight="1">
      <c r="A833" s="162"/>
      <c r="B833" s="162"/>
      <c r="C833" s="162"/>
      <c r="D833" s="162"/>
      <c r="E833" s="162"/>
      <c r="F833" s="162"/>
      <c r="G833" s="162"/>
      <c r="H833" s="162"/>
      <c r="I833" s="162"/>
      <c r="J833" s="162"/>
      <c r="K833" s="162"/>
      <c r="L833" s="162"/>
      <c r="M833" s="162"/>
      <c r="N833" s="162"/>
      <c r="O833" s="162"/>
      <c r="P833" s="162"/>
      <c r="Q833" s="162"/>
      <c r="R833" s="162"/>
      <c r="S833" s="162"/>
      <c r="T833" s="162"/>
      <c r="U833" s="162"/>
      <c r="V833" s="162"/>
      <c r="W833" s="162"/>
      <c r="X833" s="162"/>
      <c r="Y833" s="162"/>
      <c r="Z833" s="162"/>
      <c r="AA833" s="162"/>
      <c r="AB833" s="162"/>
      <c r="AC833" s="162"/>
      <c r="AD833" s="162"/>
    </row>
    <row r="834" ht="14.25" customHeight="1">
      <c r="A834" s="162"/>
      <c r="B834" s="162"/>
      <c r="C834" s="162"/>
      <c r="D834" s="162"/>
      <c r="E834" s="162"/>
      <c r="F834" s="162"/>
      <c r="G834" s="162"/>
      <c r="H834" s="162"/>
      <c r="I834" s="162"/>
      <c r="J834" s="162"/>
      <c r="K834" s="162"/>
      <c r="L834" s="162"/>
      <c r="M834" s="162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</row>
    <row r="835" ht="14.25" customHeight="1">
      <c r="A835" s="162"/>
      <c r="B835" s="162"/>
      <c r="C835" s="162"/>
      <c r="D835" s="162"/>
      <c r="E835" s="162"/>
      <c r="F835" s="162"/>
      <c r="G835" s="162"/>
      <c r="H835" s="162"/>
      <c r="I835" s="162"/>
      <c r="J835" s="162"/>
      <c r="K835" s="162"/>
      <c r="L835" s="162"/>
      <c r="M835" s="162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</row>
    <row r="836" ht="14.25" customHeight="1">
      <c r="A836" s="162"/>
      <c r="B836" s="162"/>
      <c r="C836" s="162"/>
      <c r="D836" s="162"/>
      <c r="E836" s="162"/>
      <c r="F836" s="162"/>
      <c r="G836" s="162"/>
      <c r="H836" s="162"/>
      <c r="I836" s="162"/>
      <c r="J836" s="162"/>
      <c r="K836" s="162"/>
      <c r="L836" s="162"/>
      <c r="M836" s="162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</row>
    <row r="837" ht="14.25" customHeight="1">
      <c r="A837" s="162"/>
      <c r="B837" s="162"/>
      <c r="C837" s="162"/>
      <c r="D837" s="162"/>
      <c r="E837" s="162"/>
      <c r="F837" s="162"/>
      <c r="G837" s="162"/>
      <c r="H837" s="162"/>
      <c r="I837" s="162"/>
      <c r="J837" s="162"/>
      <c r="K837" s="162"/>
      <c r="L837" s="162"/>
      <c r="M837" s="162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</row>
    <row r="838" ht="14.25" customHeight="1">
      <c r="A838" s="162"/>
      <c r="B838" s="162"/>
      <c r="C838" s="162"/>
      <c r="D838" s="162"/>
      <c r="E838" s="162"/>
      <c r="F838" s="162"/>
      <c r="G838" s="162"/>
      <c r="H838" s="162"/>
      <c r="I838" s="162"/>
      <c r="J838" s="162"/>
      <c r="K838" s="162"/>
      <c r="L838" s="162"/>
      <c r="M838" s="162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</row>
    <row r="839" ht="14.25" customHeight="1">
      <c r="A839" s="162"/>
      <c r="B839" s="162"/>
      <c r="C839" s="162"/>
      <c r="D839" s="162"/>
      <c r="E839" s="162"/>
      <c r="F839" s="162"/>
      <c r="G839" s="162"/>
      <c r="H839" s="162"/>
      <c r="I839" s="162"/>
      <c r="J839" s="162"/>
      <c r="K839" s="162"/>
      <c r="L839" s="162"/>
      <c r="M839" s="162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</row>
    <row r="840" ht="14.25" customHeight="1">
      <c r="A840" s="162"/>
      <c r="B840" s="162"/>
      <c r="C840" s="162"/>
      <c r="D840" s="162"/>
      <c r="E840" s="162"/>
      <c r="F840" s="162"/>
      <c r="G840" s="162"/>
      <c r="H840" s="162"/>
      <c r="I840" s="162"/>
      <c r="J840" s="162"/>
      <c r="K840" s="162"/>
      <c r="L840" s="162"/>
      <c r="M840" s="162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</row>
    <row r="841" ht="14.25" customHeight="1">
      <c r="A841" s="162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</row>
    <row r="842" ht="14.25" customHeight="1">
      <c r="A842" s="162"/>
      <c r="B842" s="162"/>
      <c r="C842" s="162"/>
      <c r="D842" s="162"/>
      <c r="E842" s="162"/>
      <c r="F842" s="162"/>
      <c r="G842" s="162"/>
      <c r="H842" s="162"/>
      <c r="I842" s="162"/>
      <c r="J842" s="162"/>
      <c r="K842" s="162"/>
      <c r="L842" s="162"/>
      <c r="M842" s="162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  <c r="AA842" s="162"/>
      <c r="AB842" s="162"/>
      <c r="AC842" s="162"/>
      <c r="AD842" s="162"/>
    </row>
    <row r="843" ht="14.25" customHeight="1">
      <c r="A843" s="162"/>
      <c r="B843" s="162"/>
      <c r="C843" s="162"/>
      <c r="D843" s="162"/>
      <c r="E843" s="162"/>
      <c r="F843" s="162"/>
      <c r="G843" s="162"/>
      <c r="H843" s="162"/>
      <c r="I843" s="162"/>
      <c r="J843" s="162"/>
      <c r="K843" s="162"/>
      <c r="L843" s="162"/>
      <c r="M843" s="162"/>
      <c r="N843" s="162"/>
      <c r="O843" s="162"/>
      <c r="P843" s="162"/>
      <c r="Q843" s="162"/>
      <c r="R843" s="162"/>
      <c r="S843" s="162"/>
      <c r="T843" s="162"/>
      <c r="U843" s="162"/>
      <c r="V843" s="162"/>
      <c r="W843" s="162"/>
      <c r="X843" s="162"/>
      <c r="Y843" s="162"/>
      <c r="Z843" s="162"/>
      <c r="AA843" s="162"/>
      <c r="AB843" s="162"/>
      <c r="AC843" s="162"/>
      <c r="AD843" s="162"/>
    </row>
    <row r="844" ht="14.25" customHeight="1">
      <c r="A844" s="162"/>
      <c r="B844" s="162"/>
      <c r="C844" s="162"/>
      <c r="D844" s="162"/>
      <c r="E844" s="162"/>
      <c r="F844" s="162"/>
      <c r="G844" s="162"/>
      <c r="H844" s="162"/>
      <c r="I844" s="162"/>
      <c r="J844" s="162"/>
      <c r="K844" s="162"/>
      <c r="L844" s="162"/>
      <c r="M844" s="162"/>
      <c r="N844" s="162"/>
      <c r="O844" s="162"/>
      <c r="P844" s="162"/>
      <c r="Q844" s="162"/>
      <c r="R844" s="162"/>
      <c r="S844" s="162"/>
      <c r="T844" s="162"/>
      <c r="U844" s="162"/>
      <c r="V844" s="162"/>
      <c r="W844" s="162"/>
      <c r="X844" s="162"/>
      <c r="Y844" s="162"/>
      <c r="Z844" s="162"/>
      <c r="AA844" s="162"/>
      <c r="AB844" s="162"/>
      <c r="AC844" s="162"/>
      <c r="AD844" s="162"/>
    </row>
    <row r="845" ht="14.25" customHeight="1">
      <c r="A845" s="162"/>
      <c r="B845" s="162"/>
      <c r="C845" s="162"/>
      <c r="D845" s="162"/>
      <c r="E845" s="162"/>
      <c r="F845" s="162"/>
      <c r="G845" s="162"/>
      <c r="H845" s="162"/>
      <c r="I845" s="162"/>
      <c r="J845" s="162"/>
      <c r="K845" s="162"/>
      <c r="L845" s="162"/>
      <c r="M845" s="162"/>
      <c r="N845" s="162"/>
      <c r="O845" s="162"/>
      <c r="P845" s="162"/>
      <c r="Q845" s="162"/>
      <c r="R845" s="162"/>
      <c r="S845" s="162"/>
      <c r="T845" s="162"/>
      <c r="U845" s="162"/>
      <c r="V845" s="162"/>
      <c r="W845" s="162"/>
      <c r="X845" s="162"/>
      <c r="Y845" s="162"/>
      <c r="Z845" s="162"/>
      <c r="AA845" s="162"/>
      <c r="AB845" s="162"/>
      <c r="AC845" s="162"/>
      <c r="AD845" s="162"/>
    </row>
    <row r="846" ht="14.25" customHeight="1">
      <c r="A846" s="162"/>
      <c r="B846" s="162"/>
      <c r="C846" s="162"/>
      <c r="D846" s="162"/>
      <c r="E846" s="162"/>
      <c r="F846" s="162"/>
      <c r="G846" s="162"/>
      <c r="H846" s="162"/>
      <c r="I846" s="162"/>
      <c r="J846" s="162"/>
      <c r="K846" s="162"/>
      <c r="L846" s="162"/>
      <c r="M846" s="162"/>
      <c r="N846" s="162"/>
      <c r="O846" s="162"/>
      <c r="P846" s="162"/>
      <c r="Q846" s="162"/>
      <c r="R846" s="162"/>
      <c r="S846" s="162"/>
      <c r="T846" s="162"/>
      <c r="U846" s="162"/>
      <c r="V846" s="162"/>
      <c r="W846" s="162"/>
      <c r="X846" s="162"/>
      <c r="Y846" s="162"/>
      <c r="Z846" s="162"/>
      <c r="AA846" s="162"/>
      <c r="AB846" s="162"/>
      <c r="AC846" s="162"/>
      <c r="AD846" s="162"/>
    </row>
    <row r="847" ht="14.25" customHeight="1">
      <c r="A847" s="162"/>
      <c r="B847" s="162"/>
      <c r="C847" s="162"/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2"/>
      <c r="Q847" s="162"/>
      <c r="R847" s="162"/>
      <c r="S847" s="162"/>
      <c r="T847" s="162"/>
      <c r="U847" s="162"/>
      <c r="V847" s="162"/>
      <c r="W847" s="162"/>
      <c r="X847" s="162"/>
      <c r="Y847" s="162"/>
      <c r="Z847" s="162"/>
      <c r="AA847" s="162"/>
      <c r="AB847" s="162"/>
      <c r="AC847" s="162"/>
      <c r="AD847" s="162"/>
    </row>
    <row r="848" ht="14.25" customHeight="1">
      <c r="A848" s="162"/>
      <c r="B848" s="162"/>
      <c r="C848" s="162"/>
      <c r="D848" s="162"/>
      <c r="E848" s="162"/>
      <c r="F848" s="162"/>
      <c r="G848" s="162"/>
      <c r="H848" s="162"/>
      <c r="I848" s="162"/>
      <c r="J848" s="162"/>
      <c r="K848" s="162"/>
      <c r="L848" s="162"/>
      <c r="M848" s="162"/>
      <c r="N848" s="162"/>
      <c r="O848" s="162"/>
      <c r="P848" s="162"/>
      <c r="Q848" s="162"/>
      <c r="R848" s="162"/>
      <c r="S848" s="162"/>
      <c r="T848" s="162"/>
      <c r="U848" s="162"/>
      <c r="V848" s="162"/>
      <c r="W848" s="162"/>
      <c r="X848" s="162"/>
      <c r="Y848" s="162"/>
      <c r="Z848" s="162"/>
      <c r="AA848" s="162"/>
      <c r="AB848" s="162"/>
      <c r="AC848" s="162"/>
      <c r="AD848" s="162"/>
    </row>
    <row r="849" ht="14.25" customHeight="1">
      <c r="A849" s="162"/>
      <c r="B849" s="162"/>
      <c r="C849" s="162"/>
      <c r="D849" s="162"/>
      <c r="E849" s="162"/>
      <c r="F849" s="162"/>
      <c r="G849" s="162"/>
      <c r="H849" s="162"/>
      <c r="I849" s="162"/>
      <c r="J849" s="162"/>
      <c r="K849" s="162"/>
      <c r="L849" s="162"/>
      <c r="M849" s="162"/>
      <c r="N849" s="162"/>
      <c r="O849" s="162"/>
      <c r="P849" s="162"/>
      <c r="Q849" s="162"/>
      <c r="R849" s="162"/>
      <c r="S849" s="162"/>
      <c r="T849" s="162"/>
      <c r="U849" s="162"/>
      <c r="V849" s="162"/>
      <c r="W849" s="162"/>
      <c r="X849" s="162"/>
      <c r="Y849" s="162"/>
      <c r="Z849" s="162"/>
      <c r="AA849" s="162"/>
      <c r="AB849" s="162"/>
      <c r="AC849" s="162"/>
      <c r="AD849" s="162"/>
    </row>
    <row r="850" ht="14.25" customHeight="1">
      <c r="A850" s="162"/>
      <c r="B850" s="162"/>
      <c r="C850" s="162"/>
      <c r="D850" s="162"/>
      <c r="E850" s="162"/>
      <c r="F850" s="162"/>
      <c r="G850" s="162"/>
      <c r="H850" s="162"/>
      <c r="I850" s="162"/>
      <c r="J850" s="162"/>
      <c r="K850" s="162"/>
      <c r="L850" s="162"/>
      <c r="M850" s="162"/>
      <c r="N850" s="162"/>
      <c r="O850" s="162"/>
      <c r="P850" s="162"/>
      <c r="Q850" s="162"/>
      <c r="R850" s="162"/>
      <c r="S850" s="162"/>
      <c r="T850" s="162"/>
      <c r="U850" s="162"/>
      <c r="V850" s="162"/>
      <c r="W850" s="162"/>
      <c r="X850" s="162"/>
      <c r="Y850" s="162"/>
      <c r="Z850" s="162"/>
      <c r="AA850" s="162"/>
      <c r="AB850" s="162"/>
      <c r="AC850" s="162"/>
      <c r="AD850" s="162"/>
    </row>
    <row r="851" ht="14.25" customHeight="1">
      <c r="A851" s="162"/>
      <c r="B851" s="162"/>
      <c r="C851" s="162"/>
      <c r="D851" s="162"/>
      <c r="E851" s="162"/>
      <c r="F851" s="162"/>
      <c r="G851" s="162"/>
      <c r="H851" s="162"/>
      <c r="I851" s="162"/>
      <c r="J851" s="162"/>
      <c r="K851" s="162"/>
      <c r="L851" s="162"/>
      <c r="M851" s="162"/>
      <c r="N851" s="162"/>
      <c r="O851" s="162"/>
      <c r="P851" s="162"/>
      <c r="Q851" s="162"/>
      <c r="R851" s="162"/>
      <c r="S851" s="162"/>
      <c r="T851" s="162"/>
      <c r="U851" s="162"/>
      <c r="V851" s="162"/>
      <c r="W851" s="162"/>
      <c r="X851" s="162"/>
      <c r="Y851" s="162"/>
      <c r="Z851" s="162"/>
      <c r="AA851" s="162"/>
      <c r="AB851" s="162"/>
      <c r="AC851" s="162"/>
      <c r="AD851" s="162"/>
    </row>
    <row r="852" ht="14.25" customHeight="1">
      <c r="A852" s="162"/>
      <c r="B852" s="162"/>
      <c r="C852" s="162"/>
      <c r="D852" s="162"/>
      <c r="E852" s="162"/>
      <c r="F852" s="162"/>
      <c r="G852" s="162"/>
      <c r="H852" s="162"/>
      <c r="I852" s="162"/>
      <c r="J852" s="162"/>
      <c r="K852" s="162"/>
      <c r="L852" s="162"/>
      <c r="M852" s="162"/>
      <c r="N852" s="162"/>
      <c r="O852" s="162"/>
      <c r="P852" s="162"/>
      <c r="Q852" s="162"/>
      <c r="R852" s="162"/>
      <c r="S852" s="162"/>
      <c r="T852" s="162"/>
      <c r="U852" s="162"/>
      <c r="V852" s="162"/>
      <c r="W852" s="162"/>
      <c r="X852" s="162"/>
      <c r="Y852" s="162"/>
      <c r="Z852" s="162"/>
      <c r="AA852" s="162"/>
      <c r="AB852" s="162"/>
      <c r="AC852" s="162"/>
      <c r="AD852" s="162"/>
    </row>
    <row r="853" ht="14.25" customHeight="1">
      <c r="A853" s="162"/>
      <c r="B853" s="162"/>
      <c r="C853" s="162"/>
      <c r="D853" s="162"/>
      <c r="E853" s="162"/>
      <c r="F853" s="162"/>
      <c r="G853" s="162"/>
      <c r="H853" s="162"/>
      <c r="I853" s="162"/>
      <c r="J853" s="162"/>
      <c r="K853" s="162"/>
      <c r="L853" s="162"/>
      <c r="M853" s="162"/>
      <c r="N853" s="162"/>
      <c r="O853" s="162"/>
      <c r="P853" s="162"/>
      <c r="Q853" s="162"/>
      <c r="R853" s="162"/>
      <c r="S853" s="162"/>
      <c r="T853" s="162"/>
      <c r="U853" s="162"/>
      <c r="V853" s="162"/>
      <c r="W853" s="162"/>
      <c r="X853" s="162"/>
      <c r="Y853" s="162"/>
      <c r="Z853" s="162"/>
      <c r="AA853" s="162"/>
      <c r="AB853" s="162"/>
      <c r="AC853" s="162"/>
      <c r="AD853" s="162"/>
    </row>
    <row r="854" ht="14.25" customHeight="1">
      <c r="A854" s="162"/>
      <c r="B854" s="162"/>
      <c r="C854" s="162"/>
      <c r="D854" s="162"/>
      <c r="E854" s="162"/>
      <c r="F854" s="162"/>
      <c r="G854" s="162"/>
      <c r="H854" s="162"/>
      <c r="I854" s="162"/>
      <c r="J854" s="162"/>
      <c r="K854" s="162"/>
      <c r="L854" s="162"/>
      <c r="M854" s="162"/>
      <c r="N854" s="162"/>
      <c r="O854" s="162"/>
      <c r="P854" s="162"/>
      <c r="Q854" s="162"/>
      <c r="R854" s="162"/>
      <c r="S854" s="162"/>
      <c r="T854" s="162"/>
      <c r="U854" s="162"/>
      <c r="V854" s="162"/>
      <c r="W854" s="162"/>
      <c r="X854" s="162"/>
      <c r="Y854" s="162"/>
      <c r="Z854" s="162"/>
      <c r="AA854" s="162"/>
      <c r="AB854" s="162"/>
      <c r="AC854" s="162"/>
      <c r="AD854" s="162"/>
    </row>
    <row r="855" ht="14.25" customHeight="1">
      <c r="A855" s="162"/>
      <c r="B855" s="162"/>
      <c r="C855" s="162"/>
      <c r="D855" s="162"/>
      <c r="E855" s="162"/>
      <c r="F855" s="162"/>
      <c r="G855" s="162"/>
      <c r="H855" s="162"/>
      <c r="I855" s="162"/>
      <c r="J855" s="162"/>
      <c r="K855" s="162"/>
      <c r="L855" s="162"/>
      <c r="M855" s="162"/>
      <c r="N855" s="162"/>
      <c r="O855" s="162"/>
      <c r="P855" s="162"/>
      <c r="Q855" s="162"/>
      <c r="R855" s="162"/>
      <c r="S855" s="162"/>
      <c r="T855" s="162"/>
      <c r="U855" s="162"/>
      <c r="V855" s="162"/>
      <c r="W855" s="162"/>
      <c r="X855" s="162"/>
      <c r="Y855" s="162"/>
      <c r="Z855" s="162"/>
      <c r="AA855" s="162"/>
      <c r="AB855" s="162"/>
      <c r="AC855" s="162"/>
      <c r="AD855" s="162"/>
    </row>
    <row r="856" ht="14.25" customHeight="1">
      <c r="A856" s="162"/>
      <c r="B856" s="162"/>
      <c r="C856" s="162"/>
      <c r="D856" s="162"/>
      <c r="E856" s="162"/>
      <c r="F856" s="162"/>
      <c r="G856" s="162"/>
      <c r="H856" s="162"/>
      <c r="I856" s="162"/>
      <c r="J856" s="162"/>
      <c r="K856" s="162"/>
      <c r="L856" s="162"/>
      <c r="M856" s="162"/>
      <c r="N856" s="162"/>
      <c r="O856" s="162"/>
      <c r="P856" s="162"/>
      <c r="Q856" s="162"/>
      <c r="R856" s="162"/>
      <c r="S856" s="162"/>
      <c r="T856" s="162"/>
      <c r="U856" s="162"/>
      <c r="V856" s="162"/>
      <c r="W856" s="162"/>
      <c r="X856" s="162"/>
      <c r="Y856" s="162"/>
      <c r="Z856" s="162"/>
      <c r="AA856" s="162"/>
      <c r="AB856" s="162"/>
      <c r="AC856" s="162"/>
      <c r="AD856" s="162"/>
    </row>
    <row r="857" ht="14.25" customHeight="1">
      <c r="A857" s="162"/>
      <c r="B857" s="162"/>
      <c r="C857" s="162"/>
      <c r="D857" s="162"/>
      <c r="E857" s="162"/>
      <c r="F857" s="162"/>
      <c r="G857" s="162"/>
      <c r="H857" s="162"/>
      <c r="I857" s="162"/>
      <c r="J857" s="162"/>
      <c r="K857" s="162"/>
      <c r="L857" s="162"/>
      <c r="M857" s="162"/>
      <c r="N857" s="162"/>
      <c r="O857" s="162"/>
      <c r="P857" s="162"/>
      <c r="Q857" s="162"/>
      <c r="R857" s="162"/>
      <c r="S857" s="162"/>
      <c r="T857" s="162"/>
      <c r="U857" s="162"/>
      <c r="V857" s="162"/>
      <c r="W857" s="162"/>
      <c r="X857" s="162"/>
      <c r="Y857" s="162"/>
      <c r="Z857" s="162"/>
      <c r="AA857" s="162"/>
      <c r="AB857" s="162"/>
      <c r="AC857" s="162"/>
      <c r="AD857" s="162"/>
    </row>
    <row r="858" ht="14.25" customHeight="1">
      <c r="A858" s="162"/>
      <c r="B858" s="162"/>
      <c r="C858" s="162"/>
      <c r="D858" s="162"/>
      <c r="E858" s="162"/>
      <c r="F858" s="162"/>
      <c r="G858" s="162"/>
      <c r="H858" s="162"/>
      <c r="I858" s="162"/>
      <c r="J858" s="162"/>
      <c r="K858" s="162"/>
      <c r="L858" s="162"/>
      <c r="M858" s="162"/>
      <c r="N858" s="162"/>
      <c r="O858" s="162"/>
      <c r="P858" s="162"/>
      <c r="Q858" s="162"/>
      <c r="R858" s="162"/>
      <c r="S858" s="162"/>
      <c r="T858" s="162"/>
      <c r="U858" s="162"/>
      <c r="V858" s="162"/>
      <c r="W858" s="162"/>
      <c r="X858" s="162"/>
      <c r="Y858" s="162"/>
      <c r="Z858" s="162"/>
      <c r="AA858" s="162"/>
      <c r="AB858" s="162"/>
      <c r="AC858" s="162"/>
      <c r="AD858" s="162"/>
    </row>
    <row r="859" ht="14.25" customHeight="1">
      <c r="A859" s="162"/>
      <c r="B859" s="162"/>
      <c r="C859" s="162"/>
      <c r="D859" s="162"/>
      <c r="E859" s="162"/>
      <c r="F859" s="162"/>
      <c r="G859" s="162"/>
      <c r="H859" s="162"/>
      <c r="I859" s="162"/>
      <c r="J859" s="162"/>
      <c r="K859" s="162"/>
      <c r="L859" s="162"/>
      <c r="M859" s="162"/>
      <c r="N859" s="162"/>
      <c r="O859" s="162"/>
      <c r="P859" s="162"/>
      <c r="Q859" s="162"/>
      <c r="R859" s="162"/>
      <c r="S859" s="162"/>
      <c r="T859" s="162"/>
      <c r="U859" s="162"/>
      <c r="V859" s="162"/>
      <c r="W859" s="162"/>
      <c r="X859" s="162"/>
      <c r="Y859" s="162"/>
      <c r="Z859" s="162"/>
      <c r="AA859" s="162"/>
      <c r="AB859" s="162"/>
      <c r="AC859" s="162"/>
      <c r="AD859" s="162"/>
    </row>
    <row r="860" ht="14.25" customHeight="1">
      <c r="A860" s="162"/>
      <c r="B860" s="162"/>
      <c r="C860" s="162"/>
      <c r="D860" s="162"/>
      <c r="E860" s="162"/>
      <c r="F860" s="162"/>
      <c r="G860" s="162"/>
      <c r="H860" s="162"/>
      <c r="I860" s="162"/>
      <c r="J860" s="162"/>
      <c r="K860" s="162"/>
      <c r="L860" s="162"/>
      <c r="M860" s="162"/>
      <c r="N860" s="162"/>
      <c r="O860" s="162"/>
      <c r="P860" s="162"/>
      <c r="Q860" s="162"/>
      <c r="R860" s="162"/>
      <c r="S860" s="162"/>
      <c r="T860" s="162"/>
      <c r="U860" s="162"/>
      <c r="V860" s="162"/>
      <c r="W860" s="162"/>
      <c r="X860" s="162"/>
      <c r="Y860" s="162"/>
      <c r="Z860" s="162"/>
      <c r="AA860" s="162"/>
      <c r="AB860" s="162"/>
      <c r="AC860" s="162"/>
      <c r="AD860" s="162"/>
    </row>
    <row r="861" ht="14.25" customHeight="1">
      <c r="A861" s="162"/>
      <c r="B861" s="162"/>
      <c r="C861" s="162"/>
      <c r="D861" s="162"/>
      <c r="E861" s="162"/>
      <c r="F861" s="162"/>
      <c r="G861" s="162"/>
      <c r="H861" s="162"/>
      <c r="I861" s="162"/>
      <c r="J861" s="162"/>
      <c r="K861" s="162"/>
      <c r="L861" s="162"/>
      <c r="M861" s="162"/>
      <c r="N861" s="162"/>
      <c r="O861" s="162"/>
      <c r="P861" s="162"/>
      <c r="Q861" s="162"/>
      <c r="R861" s="162"/>
      <c r="S861" s="162"/>
      <c r="T861" s="162"/>
      <c r="U861" s="162"/>
      <c r="V861" s="162"/>
      <c r="W861" s="162"/>
      <c r="X861" s="162"/>
      <c r="Y861" s="162"/>
      <c r="Z861" s="162"/>
      <c r="AA861" s="162"/>
      <c r="AB861" s="162"/>
      <c r="AC861" s="162"/>
      <c r="AD861" s="162"/>
    </row>
    <row r="862" ht="14.25" customHeight="1">
      <c r="A862" s="162"/>
      <c r="B862" s="162"/>
      <c r="C862" s="162"/>
      <c r="D862" s="162"/>
      <c r="E862" s="162"/>
      <c r="F862" s="162"/>
      <c r="G862" s="162"/>
      <c r="H862" s="162"/>
      <c r="I862" s="162"/>
      <c r="J862" s="162"/>
      <c r="K862" s="162"/>
      <c r="L862" s="162"/>
      <c r="M862" s="162"/>
      <c r="N862" s="162"/>
      <c r="O862" s="162"/>
      <c r="P862" s="162"/>
      <c r="Q862" s="162"/>
      <c r="R862" s="162"/>
      <c r="S862" s="162"/>
      <c r="T862" s="162"/>
      <c r="U862" s="162"/>
      <c r="V862" s="162"/>
      <c r="W862" s="162"/>
      <c r="X862" s="162"/>
      <c r="Y862" s="162"/>
      <c r="Z862" s="162"/>
      <c r="AA862" s="162"/>
      <c r="AB862" s="162"/>
      <c r="AC862" s="162"/>
      <c r="AD862" s="162"/>
    </row>
    <row r="863" ht="14.25" customHeight="1">
      <c r="A863" s="162"/>
      <c r="B863" s="162"/>
      <c r="C863" s="162"/>
      <c r="D863" s="162"/>
      <c r="E863" s="162"/>
      <c r="F863" s="162"/>
      <c r="G863" s="162"/>
      <c r="H863" s="162"/>
      <c r="I863" s="162"/>
      <c r="J863" s="162"/>
      <c r="K863" s="162"/>
      <c r="L863" s="162"/>
      <c r="M863" s="162"/>
      <c r="N863" s="162"/>
      <c r="O863" s="162"/>
      <c r="P863" s="162"/>
      <c r="Q863" s="162"/>
      <c r="R863" s="162"/>
      <c r="S863" s="162"/>
      <c r="T863" s="162"/>
      <c r="U863" s="162"/>
      <c r="V863" s="162"/>
      <c r="W863" s="162"/>
      <c r="X863" s="162"/>
      <c r="Y863" s="162"/>
      <c r="Z863" s="162"/>
      <c r="AA863" s="162"/>
      <c r="AB863" s="162"/>
      <c r="AC863" s="162"/>
      <c r="AD863" s="162"/>
    </row>
    <row r="864" ht="14.25" customHeight="1">
      <c r="A864" s="162"/>
      <c r="B864" s="162"/>
      <c r="C864" s="162"/>
      <c r="D864" s="162"/>
      <c r="E864" s="162"/>
      <c r="F864" s="162"/>
      <c r="G864" s="162"/>
      <c r="H864" s="162"/>
      <c r="I864" s="162"/>
      <c r="J864" s="162"/>
      <c r="K864" s="162"/>
      <c r="L864" s="162"/>
      <c r="M864" s="162"/>
      <c r="N864" s="162"/>
      <c r="O864" s="162"/>
      <c r="P864" s="162"/>
      <c r="Q864" s="162"/>
      <c r="R864" s="162"/>
      <c r="S864" s="162"/>
      <c r="T864" s="162"/>
      <c r="U864" s="162"/>
      <c r="V864" s="162"/>
      <c r="W864" s="162"/>
      <c r="X864" s="162"/>
      <c r="Y864" s="162"/>
      <c r="Z864" s="162"/>
      <c r="AA864" s="162"/>
      <c r="AB864" s="162"/>
      <c r="AC864" s="162"/>
      <c r="AD864" s="162"/>
    </row>
    <row r="865" ht="14.25" customHeight="1">
      <c r="A865" s="162"/>
      <c r="B865" s="162"/>
      <c r="C865" s="162"/>
      <c r="D865" s="162"/>
      <c r="E865" s="162"/>
      <c r="F865" s="162"/>
      <c r="G865" s="162"/>
      <c r="H865" s="162"/>
      <c r="I865" s="162"/>
      <c r="J865" s="162"/>
      <c r="K865" s="162"/>
      <c r="L865" s="162"/>
      <c r="M865" s="162"/>
      <c r="N865" s="162"/>
      <c r="O865" s="162"/>
      <c r="P865" s="162"/>
      <c r="Q865" s="162"/>
      <c r="R865" s="162"/>
      <c r="S865" s="162"/>
      <c r="T865" s="162"/>
      <c r="U865" s="162"/>
      <c r="V865" s="162"/>
      <c r="W865" s="162"/>
      <c r="X865" s="162"/>
      <c r="Y865" s="162"/>
      <c r="Z865" s="162"/>
      <c r="AA865" s="162"/>
      <c r="AB865" s="162"/>
      <c r="AC865" s="162"/>
      <c r="AD865" s="162"/>
    </row>
    <row r="866" ht="14.25" customHeight="1">
      <c r="A866" s="162"/>
      <c r="B866" s="162"/>
      <c r="C866" s="162"/>
      <c r="D866" s="162"/>
      <c r="E866" s="162"/>
      <c r="F866" s="162"/>
      <c r="G866" s="162"/>
      <c r="H866" s="162"/>
      <c r="I866" s="162"/>
      <c r="J866" s="162"/>
      <c r="K866" s="162"/>
      <c r="L866" s="162"/>
      <c r="M866" s="162"/>
      <c r="N866" s="162"/>
      <c r="O866" s="162"/>
      <c r="P866" s="162"/>
      <c r="Q866" s="162"/>
      <c r="R866" s="162"/>
      <c r="S866" s="162"/>
      <c r="T866" s="162"/>
      <c r="U866" s="162"/>
      <c r="V866" s="162"/>
      <c r="W866" s="162"/>
      <c r="X866" s="162"/>
      <c r="Y866" s="162"/>
      <c r="Z866" s="162"/>
      <c r="AA866" s="162"/>
      <c r="AB866" s="162"/>
      <c r="AC866" s="162"/>
      <c r="AD866" s="162"/>
    </row>
    <row r="867" ht="14.25" customHeight="1">
      <c r="A867" s="162"/>
      <c r="B867" s="162"/>
      <c r="C867" s="162"/>
      <c r="D867" s="162"/>
      <c r="E867" s="162"/>
      <c r="F867" s="162"/>
      <c r="G867" s="162"/>
      <c r="H867" s="162"/>
      <c r="I867" s="162"/>
      <c r="J867" s="162"/>
      <c r="K867" s="162"/>
      <c r="L867" s="162"/>
      <c r="M867" s="162"/>
      <c r="N867" s="162"/>
      <c r="O867" s="162"/>
      <c r="P867" s="162"/>
      <c r="Q867" s="162"/>
      <c r="R867" s="162"/>
      <c r="S867" s="162"/>
      <c r="T867" s="162"/>
      <c r="U867" s="162"/>
      <c r="V867" s="162"/>
      <c r="W867" s="162"/>
      <c r="X867" s="162"/>
      <c r="Y867" s="162"/>
      <c r="Z867" s="162"/>
      <c r="AA867" s="162"/>
      <c r="AB867" s="162"/>
      <c r="AC867" s="162"/>
      <c r="AD867" s="162"/>
    </row>
    <row r="868" ht="14.25" customHeight="1">
      <c r="A868" s="162"/>
      <c r="B868" s="162"/>
      <c r="C868" s="162"/>
      <c r="D868" s="162"/>
      <c r="E868" s="162"/>
      <c r="F868" s="162"/>
      <c r="G868" s="162"/>
      <c r="H868" s="162"/>
      <c r="I868" s="162"/>
      <c r="J868" s="162"/>
      <c r="K868" s="162"/>
      <c r="L868" s="162"/>
      <c r="M868" s="162"/>
      <c r="N868" s="162"/>
      <c r="O868" s="162"/>
      <c r="P868" s="162"/>
      <c r="Q868" s="162"/>
      <c r="R868" s="162"/>
      <c r="S868" s="162"/>
      <c r="T868" s="162"/>
      <c r="U868" s="162"/>
      <c r="V868" s="162"/>
      <c r="W868" s="162"/>
      <c r="X868" s="162"/>
      <c r="Y868" s="162"/>
      <c r="Z868" s="162"/>
      <c r="AA868" s="162"/>
      <c r="AB868" s="162"/>
      <c r="AC868" s="162"/>
      <c r="AD868" s="162"/>
    </row>
    <row r="869" ht="14.25" customHeight="1">
      <c r="A869" s="162"/>
      <c r="B869" s="162"/>
      <c r="C869" s="162"/>
      <c r="D869" s="162"/>
      <c r="E869" s="162"/>
      <c r="F869" s="162"/>
      <c r="G869" s="162"/>
      <c r="H869" s="162"/>
      <c r="I869" s="162"/>
      <c r="J869" s="162"/>
      <c r="K869" s="162"/>
      <c r="L869" s="162"/>
      <c r="M869" s="162"/>
      <c r="N869" s="162"/>
      <c r="O869" s="162"/>
      <c r="P869" s="162"/>
      <c r="Q869" s="162"/>
      <c r="R869" s="162"/>
      <c r="S869" s="162"/>
      <c r="T869" s="162"/>
      <c r="U869" s="162"/>
      <c r="V869" s="162"/>
      <c r="W869" s="162"/>
      <c r="X869" s="162"/>
      <c r="Y869" s="162"/>
      <c r="Z869" s="162"/>
      <c r="AA869" s="162"/>
      <c r="AB869" s="162"/>
      <c r="AC869" s="162"/>
      <c r="AD869" s="162"/>
    </row>
    <row r="870" ht="14.25" customHeight="1">
      <c r="A870" s="162"/>
      <c r="B870" s="162"/>
      <c r="C870" s="162"/>
      <c r="D870" s="162"/>
      <c r="E870" s="162"/>
      <c r="F870" s="162"/>
      <c r="G870" s="162"/>
      <c r="H870" s="162"/>
      <c r="I870" s="162"/>
      <c r="J870" s="162"/>
      <c r="K870" s="162"/>
      <c r="L870" s="162"/>
      <c r="M870" s="162"/>
      <c r="N870" s="162"/>
      <c r="O870" s="162"/>
      <c r="P870" s="162"/>
      <c r="Q870" s="162"/>
      <c r="R870" s="162"/>
      <c r="S870" s="162"/>
      <c r="T870" s="162"/>
      <c r="U870" s="162"/>
      <c r="V870" s="162"/>
      <c r="W870" s="162"/>
      <c r="X870" s="162"/>
      <c r="Y870" s="162"/>
      <c r="Z870" s="162"/>
      <c r="AA870" s="162"/>
      <c r="AB870" s="162"/>
      <c r="AC870" s="162"/>
      <c r="AD870" s="162"/>
    </row>
    <row r="871" ht="14.25" customHeight="1">
      <c r="A871" s="162"/>
      <c r="B871" s="162"/>
      <c r="C871" s="162"/>
      <c r="D871" s="162"/>
      <c r="E871" s="162"/>
      <c r="F871" s="162"/>
      <c r="G871" s="162"/>
      <c r="H871" s="162"/>
      <c r="I871" s="162"/>
      <c r="J871" s="162"/>
      <c r="K871" s="162"/>
      <c r="L871" s="162"/>
      <c r="M871" s="162"/>
      <c r="N871" s="162"/>
      <c r="O871" s="162"/>
      <c r="P871" s="162"/>
      <c r="Q871" s="162"/>
      <c r="R871" s="162"/>
      <c r="S871" s="162"/>
      <c r="T871" s="162"/>
      <c r="U871" s="162"/>
      <c r="V871" s="162"/>
      <c r="W871" s="162"/>
      <c r="X871" s="162"/>
      <c r="Y871" s="162"/>
      <c r="Z871" s="162"/>
      <c r="AA871" s="162"/>
      <c r="AB871" s="162"/>
      <c r="AC871" s="162"/>
      <c r="AD871" s="162"/>
    </row>
    <row r="872" ht="14.25" customHeight="1">
      <c r="A872" s="162"/>
      <c r="B872" s="162"/>
      <c r="C872" s="162"/>
      <c r="D872" s="162"/>
      <c r="E872" s="162"/>
      <c r="F872" s="162"/>
      <c r="G872" s="162"/>
      <c r="H872" s="162"/>
      <c r="I872" s="162"/>
      <c r="J872" s="162"/>
      <c r="K872" s="162"/>
      <c r="L872" s="162"/>
      <c r="M872" s="162"/>
      <c r="N872" s="162"/>
      <c r="O872" s="162"/>
      <c r="P872" s="162"/>
      <c r="Q872" s="162"/>
      <c r="R872" s="162"/>
      <c r="S872" s="162"/>
      <c r="T872" s="162"/>
      <c r="U872" s="162"/>
      <c r="V872" s="162"/>
      <c r="W872" s="162"/>
      <c r="X872" s="162"/>
      <c r="Y872" s="162"/>
      <c r="Z872" s="162"/>
      <c r="AA872" s="162"/>
      <c r="AB872" s="162"/>
      <c r="AC872" s="162"/>
      <c r="AD872" s="162"/>
    </row>
    <row r="873" ht="14.25" customHeight="1">
      <c r="A873" s="162"/>
      <c r="B873" s="162"/>
      <c r="C873" s="162"/>
      <c r="D873" s="162"/>
      <c r="E873" s="162"/>
      <c r="F873" s="162"/>
      <c r="G873" s="162"/>
      <c r="H873" s="162"/>
      <c r="I873" s="162"/>
      <c r="J873" s="162"/>
      <c r="K873" s="162"/>
      <c r="L873" s="162"/>
      <c r="M873" s="162"/>
      <c r="N873" s="162"/>
      <c r="O873" s="162"/>
      <c r="P873" s="162"/>
      <c r="Q873" s="162"/>
      <c r="R873" s="162"/>
      <c r="S873" s="162"/>
      <c r="T873" s="162"/>
      <c r="U873" s="162"/>
      <c r="V873" s="162"/>
      <c r="W873" s="162"/>
      <c r="X873" s="162"/>
      <c r="Y873" s="162"/>
      <c r="Z873" s="162"/>
      <c r="AA873" s="162"/>
      <c r="AB873" s="162"/>
      <c r="AC873" s="162"/>
      <c r="AD873" s="162"/>
    </row>
    <row r="874" ht="14.25" customHeight="1">
      <c r="A874" s="162"/>
      <c r="B874" s="162"/>
      <c r="C874" s="162"/>
      <c r="D874" s="162"/>
      <c r="E874" s="162"/>
      <c r="F874" s="162"/>
      <c r="G874" s="162"/>
      <c r="H874" s="162"/>
      <c r="I874" s="162"/>
      <c r="J874" s="162"/>
      <c r="K874" s="162"/>
      <c r="L874" s="162"/>
      <c r="M874" s="162"/>
      <c r="N874" s="162"/>
      <c r="O874" s="162"/>
      <c r="P874" s="162"/>
      <c r="Q874" s="162"/>
      <c r="R874" s="162"/>
      <c r="S874" s="162"/>
      <c r="T874" s="162"/>
      <c r="U874" s="162"/>
      <c r="V874" s="162"/>
      <c r="W874" s="162"/>
      <c r="X874" s="162"/>
      <c r="Y874" s="162"/>
      <c r="Z874" s="162"/>
      <c r="AA874" s="162"/>
      <c r="AB874" s="162"/>
      <c r="AC874" s="162"/>
      <c r="AD874" s="162"/>
    </row>
    <row r="875" ht="14.25" customHeight="1">
      <c r="A875" s="162"/>
      <c r="B875" s="162"/>
      <c r="C875" s="162"/>
      <c r="D875" s="162"/>
      <c r="E875" s="162"/>
      <c r="F875" s="162"/>
      <c r="G875" s="162"/>
      <c r="H875" s="162"/>
      <c r="I875" s="162"/>
      <c r="J875" s="162"/>
      <c r="K875" s="162"/>
      <c r="L875" s="162"/>
      <c r="M875" s="162"/>
      <c r="N875" s="162"/>
      <c r="O875" s="162"/>
      <c r="P875" s="162"/>
      <c r="Q875" s="162"/>
      <c r="R875" s="162"/>
      <c r="S875" s="162"/>
      <c r="T875" s="162"/>
      <c r="U875" s="162"/>
      <c r="V875" s="162"/>
      <c r="W875" s="162"/>
      <c r="X875" s="162"/>
      <c r="Y875" s="162"/>
      <c r="Z875" s="162"/>
      <c r="AA875" s="162"/>
      <c r="AB875" s="162"/>
      <c r="AC875" s="162"/>
      <c r="AD875" s="162"/>
    </row>
    <row r="876" ht="14.25" customHeight="1">
      <c r="A876" s="162"/>
      <c r="B876" s="162"/>
      <c r="C876" s="162"/>
      <c r="D876" s="162"/>
      <c r="E876" s="162"/>
      <c r="F876" s="162"/>
      <c r="G876" s="162"/>
      <c r="H876" s="162"/>
      <c r="I876" s="162"/>
      <c r="J876" s="162"/>
      <c r="K876" s="162"/>
      <c r="L876" s="162"/>
      <c r="M876" s="162"/>
      <c r="N876" s="162"/>
      <c r="O876" s="162"/>
      <c r="P876" s="162"/>
      <c r="Q876" s="162"/>
      <c r="R876" s="162"/>
      <c r="S876" s="162"/>
      <c r="T876" s="162"/>
      <c r="U876" s="162"/>
      <c r="V876" s="162"/>
      <c r="W876" s="162"/>
      <c r="X876" s="162"/>
      <c r="Y876" s="162"/>
      <c r="Z876" s="162"/>
      <c r="AA876" s="162"/>
      <c r="AB876" s="162"/>
      <c r="AC876" s="162"/>
      <c r="AD876" s="162"/>
    </row>
    <row r="877" ht="14.25" customHeight="1">
      <c r="A877" s="162"/>
      <c r="B877" s="162"/>
      <c r="C877" s="162"/>
      <c r="D877" s="162"/>
      <c r="E877" s="162"/>
      <c r="F877" s="162"/>
      <c r="G877" s="162"/>
      <c r="H877" s="162"/>
      <c r="I877" s="162"/>
      <c r="J877" s="162"/>
      <c r="K877" s="162"/>
      <c r="L877" s="162"/>
      <c r="M877" s="162"/>
      <c r="N877" s="162"/>
      <c r="O877" s="162"/>
      <c r="P877" s="162"/>
      <c r="Q877" s="162"/>
      <c r="R877" s="162"/>
      <c r="S877" s="162"/>
      <c r="T877" s="162"/>
      <c r="U877" s="162"/>
      <c r="V877" s="162"/>
      <c r="W877" s="162"/>
      <c r="X877" s="162"/>
      <c r="Y877" s="162"/>
      <c r="Z877" s="162"/>
      <c r="AA877" s="162"/>
      <c r="AB877" s="162"/>
      <c r="AC877" s="162"/>
      <c r="AD877" s="162"/>
    </row>
    <row r="878" ht="14.25" customHeight="1">
      <c r="A878" s="162"/>
      <c r="B878" s="162"/>
      <c r="C878" s="162"/>
      <c r="D878" s="162"/>
      <c r="E878" s="162"/>
      <c r="F878" s="162"/>
      <c r="G878" s="162"/>
      <c r="H878" s="162"/>
      <c r="I878" s="162"/>
      <c r="J878" s="162"/>
      <c r="K878" s="162"/>
      <c r="L878" s="162"/>
      <c r="M878" s="162"/>
      <c r="N878" s="162"/>
      <c r="O878" s="162"/>
      <c r="P878" s="162"/>
      <c r="Q878" s="162"/>
      <c r="R878" s="162"/>
      <c r="S878" s="162"/>
      <c r="T878" s="162"/>
      <c r="U878" s="162"/>
      <c r="V878" s="162"/>
      <c r="W878" s="162"/>
      <c r="X878" s="162"/>
      <c r="Y878" s="162"/>
      <c r="Z878" s="162"/>
      <c r="AA878" s="162"/>
      <c r="AB878" s="162"/>
      <c r="AC878" s="162"/>
      <c r="AD878" s="162"/>
    </row>
    <row r="879" ht="14.25" customHeight="1">
      <c r="A879" s="162"/>
      <c r="B879" s="162"/>
      <c r="C879" s="162"/>
      <c r="D879" s="162"/>
      <c r="E879" s="162"/>
      <c r="F879" s="162"/>
      <c r="G879" s="162"/>
      <c r="H879" s="162"/>
      <c r="I879" s="162"/>
      <c r="J879" s="162"/>
      <c r="K879" s="162"/>
      <c r="L879" s="162"/>
      <c r="M879" s="162"/>
      <c r="N879" s="162"/>
      <c r="O879" s="162"/>
      <c r="P879" s="162"/>
      <c r="Q879" s="162"/>
      <c r="R879" s="162"/>
      <c r="S879" s="162"/>
      <c r="T879" s="162"/>
      <c r="U879" s="162"/>
      <c r="V879" s="162"/>
      <c r="W879" s="162"/>
      <c r="X879" s="162"/>
      <c r="Y879" s="162"/>
      <c r="Z879" s="162"/>
      <c r="AA879" s="162"/>
      <c r="AB879" s="162"/>
      <c r="AC879" s="162"/>
      <c r="AD879" s="162"/>
    </row>
    <row r="880" ht="14.25" customHeight="1">
      <c r="A880" s="162"/>
      <c r="B880" s="162"/>
      <c r="C880" s="162"/>
      <c r="D880" s="162"/>
      <c r="E880" s="162"/>
      <c r="F880" s="162"/>
      <c r="G880" s="162"/>
      <c r="H880" s="162"/>
      <c r="I880" s="162"/>
      <c r="J880" s="162"/>
      <c r="K880" s="162"/>
      <c r="L880" s="162"/>
      <c r="M880" s="162"/>
      <c r="N880" s="162"/>
      <c r="O880" s="162"/>
      <c r="P880" s="162"/>
      <c r="Q880" s="162"/>
      <c r="R880" s="162"/>
      <c r="S880" s="162"/>
      <c r="T880" s="162"/>
      <c r="U880" s="162"/>
      <c r="V880" s="162"/>
      <c r="W880" s="162"/>
      <c r="X880" s="162"/>
      <c r="Y880" s="162"/>
      <c r="Z880" s="162"/>
      <c r="AA880" s="162"/>
      <c r="AB880" s="162"/>
      <c r="AC880" s="162"/>
      <c r="AD880" s="162"/>
    </row>
    <row r="881" ht="14.25" customHeight="1">
      <c r="A881" s="162"/>
      <c r="B881" s="162"/>
      <c r="C881" s="162"/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2"/>
      <c r="P881" s="162"/>
      <c r="Q881" s="162"/>
      <c r="R881" s="162"/>
      <c r="S881" s="162"/>
      <c r="T881" s="162"/>
      <c r="U881" s="162"/>
      <c r="V881" s="162"/>
      <c r="W881" s="162"/>
      <c r="X881" s="162"/>
      <c r="Y881" s="162"/>
      <c r="Z881" s="162"/>
      <c r="AA881" s="162"/>
      <c r="AB881" s="162"/>
      <c r="AC881" s="162"/>
      <c r="AD881" s="162"/>
    </row>
    <row r="882" ht="14.25" customHeight="1">
      <c r="A882" s="162"/>
      <c r="B882" s="162"/>
      <c r="C882" s="162"/>
      <c r="D882" s="162"/>
      <c r="E882" s="162"/>
      <c r="F882" s="162"/>
      <c r="G882" s="162"/>
      <c r="H882" s="162"/>
      <c r="I882" s="162"/>
      <c r="J882" s="162"/>
      <c r="K882" s="162"/>
      <c r="L882" s="162"/>
      <c r="M882" s="162"/>
      <c r="N882" s="162"/>
      <c r="O882" s="162"/>
      <c r="P882" s="162"/>
      <c r="Q882" s="162"/>
      <c r="R882" s="162"/>
      <c r="S882" s="162"/>
      <c r="T882" s="162"/>
      <c r="U882" s="162"/>
      <c r="V882" s="162"/>
      <c r="W882" s="162"/>
      <c r="X882" s="162"/>
      <c r="Y882" s="162"/>
      <c r="Z882" s="162"/>
      <c r="AA882" s="162"/>
      <c r="AB882" s="162"/>
      <c r="AC882" s="162"/>
      <c r="AD882" s="162"/>
    </row>
    <row r="883" ht="14.25" customHeight="1">
      <c r="A883" s="162"/>
      <c r="B883" s="162"/>
      <c r="C883" s="162"/>
      <c r="D883" s="162"/>
      <c r="E883" s="162"/>
      <c r="F883" s="162"/>
      <c r="G883" s="162"/>
      <c r="H883" s="162"/>
      <c r="I883" s="162"/>
      <c r="J883" s="162"/>
      <c r="K883" s="162"/>
      <c r="L883" s="162"/>
      <c r="M883" s="162"/>
      <c r="N883" s="162"/>
      <c r="O883" s="162"/>
      <c r="P883" s="162"/>
      <c r="Q883" s="162"/>
      <c r="R883" s="162"/>
      <c r="S883" s="162"/>
      <c r="T883" s="162"/>
      <c r="U883" s="162"/>
      <c r="V883" s="162"/>
      <c r="W883" s="162"/>
      <c r="X883" s="162"/>
      <c r="Y883" s="162"/>
      <c r="Z883" s="162"/>
      <c r="AA883" s="162"/>
      <c r="AB883" s="162"/>
      <c r="AC883" s="162"/>
      <c r="AD883" s="162"/>
    </row>
    <row r="884" ht="14.25" customHeight="1">
      <c r="A884" s="162"/>
      <c r="B884" s="162"/>
      <c r="C884" s="162"/>
      <c r="D884" s="162"/>
      <c r="E884" s="162"/>
      <c r="F884" s="162"/>
      <c r="G884" s="162"/>
      <c r="H884" s="162"/>
      <c r="I884" s="162"/>
      <c r="J884" s="162"/>
      <c r="K884" s="162"/>
      <c r="L884" s="162"/>
      <c r="M884" s="162"/>
      <c r="N884" s="162"/>
      <c r="O884" s="162"/>
      <c r="P884" s="162"/>
      <c r="Q884" s="162"/>
      <c r="R884" s="162"/>
      <c r="S884" s="162"/>
      <c r="T884" s="162"/>
      <c r="U884" s="162"/>
      <c r="V884" s="162"/>
      <c r="W884" s="162"/>
      <c r="X884" s="162"/>
      <c r="Y884" s="162"/>
      <c r="Z884" s="162"/>
      <c r="AA884" s="162"/>
      <c r="AB884" s="162"/>
      <c r="AC884" s="162"/>
      <c r="AD884" s="162"/>
    </row>
    <row r="885" ht="14.25" customHeight="1">
      <c r="A885" s="162"/>
      <c r="B885" s="162"/>
      <c r="C885" s="162"/>
      <c r="D885" s="162"/>
      <c r="E885" s="162"/>
      <c r="F885" s="162"/>
      <c r="G885" s="162"/>
      <c r="H885" s="162"/>
      <c r="I885" s="162"/>
      <c r="J885" s="162"/>
      <c r="K885" s="162"/>
      <c r="L885" s="162"/>
      <c r="M885" s="162"/>
      <c r="N885" s="162"/>
      <c r="O885" s="162"/>
      <c r="P885" s="162"/>
      <c r="Q885" s="162"/>
      <c r="R885" s="162"/>
      <c r="S885" s="162"/>
      <c r="T885" s="162"/>
      <c r="U885" s="162"/>
      <c r="V885" s="162"/>
      <c r="W885" s="162"/>
      <c r="X885" s="162"/>
      <c r="Y885" s="162"/>
      <c r="Z885" s="162"/>
      <c r="AA885" s="162"/>
      <c r="AB885" s="162"/>
      <c r="AC885" s="162"/>
      <c r="AD885" s="162"/>
    </row>
    <row r="886" ht="14.25" customHeight="1">
      <c r="A886" s="162"/>
      <c r="B886" s="162"/>
      <c r="C886" s="162"/>
      <c r="D886" s="162"/>
      <c r="E886" s="162"/>
      <c r="F886" s="162"/>
      <c r="G886" s="162"/>
      <c r="H886" s="162"/>
      <c r="I886" s="162"/>
      <c r="J886" s="162"/>
      <c r="K886" s="162"/>
      <c r="L886" s="162"/>
      <c r="M886" s="162"/>
      <c r="N886" s="162"/>
      <c r="O886" s="162"/>
      <c r="P886" s="162"/>
      <c r="Q886" s="162"/>
      <c r="R886" s="162"/>
      <c r="S886" s="162"/>
      <c r="T886" s="162"/>
      <c r="U886" s="162"/>
      <c r="V886" s="162"/>
      <c r="W886" s="162"/>
      <c r="X886" s="162"/>
      <c r="Y886" s="162"/>
      <c r="Z886" s="162"/>
      <c r="AA886" s="162"/>
      <c r="AB886" s="162"/>
      <c r="AC886" s="162"/>
      <c r="AD886" s="162"/>
    </row>
    <row r="887" ht="14.25" customHeight="1">
      <c r="A887" s="162"/>
      <c r="B887" s="162"/>
      <c r="C887" s="162"/>
      <c r="D887" s="162"/>
      <c r="E887" s="162"/>
      <c r="F887" s="162"/>
      <c r="G887" s="162"/>
      <c r="H887" s="162"/>
      <c r="I887" s="162"/>
      <c r="J887" s="162"/>
      <c r="K887" s="162"/>
      <c r="L887" s="162"/>
      <c r="M887" s="162"/>
      <c r="N887" s="162"/>
      <c r="O887" s="162"/>
      <c r="P887" s="162"/>
      <c r="Q887" s="162"/>
      <c r="R887" s="162"/>
      <c r="S887" s="162"/>
      <c r="T887" s="162"/>
      <c r="U887" s="162"/>
      <c r="V887" s="162"/>
      <c r="W887" s="162"/>
      <c r="X887" s="162"/>
      <c r="Y887" s="162"/>
      <c r="Z887" s="162"/>
      <c r="AA887" s="162"/>
      <c r="AB887" s="162"/>
      <c r="AC887" s="162"/>
      <c r="AD887" s="162"/>
    </row>
    <row r="888" ht="14.25" customHeight="1">
      <c r="A888" s="162"/>
      <c r="B888" s="162"/>
      <c r="C888" s="162"/>
      <c r="D888" s="162"/>
      <c r="E888" s="162"/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  <c r="AA888" s="162"/>
      <c r="AB888" s="162"/>
      <c r="AC888" s="162"/>
      <c r="AD888" s="162"/>
    </row>
    <row r="889" ht="14.25" customHeight="1">
      <c r="A889" s="162"/>
      <c r="B889" s="162"/>
      <c r="C889" s="162"/>
      <c r="D889" s="162"/>
      <c r="E889" s="162"/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  <c r="AA889" s="162"/>
      <c r="AB889" s="162"/>
      <c r="AC889" s="162"/>
      <c r="AD889" s="162"/>
    </row>
    <row r="890" ht="14.25" customHeight="1">
      <c r="A890" s="162"/>
      <c r="B890" s="162"/>
      <c r="C890" s="162"/>
      <c r="D890" s="162"/>
      <c r="E890" s="162"/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  <c r="AA890" s="162"/>
      <c r="AB890" s="162"/>
      <c r="AC890" s="162"/>
      <c r="AD890" s="162"/>
    </row>
    <row r="891" ht="14.25" customHeight="1">
      <c r="A891" s="162"/>
      <c r="B891" s="162"/>
      <c r="C891" s="162"/>
      <c r="D891" s="162"/>
      <c r="E891" s="162"/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  <c r="AA891" s="162"/>
      <c r="AB891" s="162"/>
      <c r="AC891" s="162"/>
      <c r="AD891" s="162"/>
    </row>
    <row r="892" ht="14.25" customHeight="1">
      <c r="A892" s="162"/>
      <c r="B892" s="162"/>
      <c r="C892" s="162"/>
      <c r="D892" s="162"/>
      <c r="E892" s="162"/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  <c r="AA892" s="162"/>
      <c r="AB892" s="162"/>
      <c r="AC892" s="162"/>
      <c r="AD892" s="162"/>
    </row>
    <row r="893" ht="14.25" customHeight="1">
      <c r="A893" s="162"/>
      <c r="B893" s="162"/>
      <c r="C893" s="162"/>
      <c r="D893" s="162"/>
      <c r="E893" s="162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  <c r="AA893" s="162"/>
      <c r="AB893" s="162"/>
      <c r="AC893" s="162"/>
      <c r="AD893" s="162"/>
    </row>
    <row r="894" ht="14.25" customHeight="1">
      <c r="A894" s="162"/>
      <c r="B894" s="162"/>
      <c r="C894" s="162"/>
      <c r="D894" s="162"/>
      <c r="E894" s="162"/>
      <c r="F894" s="162"/>
      <c r="G894" s="162"/>
      <c r="H894" s="162"/>
      <c r="I894" s="162"/>
      <c r="J894" s="162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  <c r="AA894" s="162"/>
      <c r="AB894" s="162"/>
      <c r="AC894" s="162"/>
      <c r="AD894" s="162"/>
    </row>
    <row r="895" ht="14.25" customHeight="1">
      <c r="A895" s="162"/>
      <c r="B895" s="162"/>
      <c r="C895" s="162"/>
      <c r="D895" s="162"/>
      <c r="E895" s="162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  <c r="AA895" s="162"/>
      <c r="AB895" s="162"/>
      <c r="AC895" s="162"/>
      <c r="AD895" s="162"/>
    </row>
    <row r="896" ht="14.25" customHeight="1">
      <c r="A896" s="162"/>
      <c r="B896" s="162"/>
      <c r="C896" s="162"/>
      <c r="D896" s="162"/>
      <c r="E896" s="162"/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  <c r="AA896" s="162"/>
      <c r="AB896" s="162"/>
      <c r="AC896" s="162"/>
      <c r="AD896" s="162"/>
    </row>
    <row r="897" ht="14.25" customHeight="1">
      <c r="A897" s="162"/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2"/>
      <c r="O897" s="162"/>
      <c r="P897" s="162"/>
      <c r="Q897" s="162"/>
      <c r="R897" s="162"/>
      <c r="S897" s="162"/>
      <c r="T897" s="162"/>
      <c r="U897" s="162"/>
      <c r="V897" s="162"/>
      <c r="W897" s="162"/>
      <c r="X897" s="162"/>
      <c r="Y897" s="162"/>
      <c r="Z897" s="162"/>
      <c r="AA897" s="162"/>
      <c r="AB897" s="162"/>
      <c r="AC897" s="162"/>
      <c r="AD897" s="162"/>
    </row>
    <row r="898" ht="14.25" customHeight="1">
      <c r="A898" s="162"/>
      <c r="B898" s="162"/>
      <c r="C898" s="162"/>
      <c r="D898" s="162"/>
      <c r="E898" s="162"/>
      <c r="F898" s="162"/>
      <c r="G898" s="162"/>
      <c r="H898" s="162"/>
      <c r="I898" s="162"/>
      <c r="J898" s="162"/>
      <c r="K898" s="162"/>
      <c r="L898" s="162"/>
      <c r="M898" s="162"/>
      <c r="N898" s="162"/>
      <c r="O898" s="162"/>
      <c r="P898" s="162"/>
      <c r="Q898" s="162"/>
      <c r="R898" s="162"/>
      <c r="S898" s="162"/>
      <c r="T898" s="162"/>
      <c r="U898" s="162"/>
      <c r="V898" s="162"/>
      <c r="W898" s="162"/>
      <c r="X898" s="162"/>
      <c r="Y898" s="162"/>
      <c r="Z898" s="162"/>
      <c r="AA898" s="162"/>
      <c r="AB898" s="162"/>
      <c r="AC898" s="162"/>
      <c r="AD898" s="162"/>
    </row>
    <row r="899" ht="14.25" customHeight="1">
      <c r="A899" s="162"/>
      <c r="B899" s="162"/>
      <c r="C899" s="162"/>
      <c r="D899" s="162"/>
      <c r="E899" s="162"/>
      <c r="F899" s="162"/>
      <c r="G899" s="162"/>
      <c r="H899" s="162"/>
      <c r="I899" s="162"/>
      <c r="J899" s="162"/>
      <c r="K899" s="162"/>
      <c r="L899" s="162"/>
      <c r="M899" s="162"/>
      <c r="N899" s="162"/>
      <c r="O899" s="162"/>
      <c r="P899" s="162"/>
      <c r="Q899" s="162"/>
      <c r="R899" s="162"/>
      <c r="S899" s="162"/>
      <c r="T899" s="162"/>
      <c r="U899" s="162"/>
      <c r="V899" s="162"/>
      <c r="W899" s="162"/>
      <c r="X899" s="162"/>
      <c r="Y899" s="162"/>
      <c r="Z899" s="162"/>
      <c r="AA899" s="162"/>
      <c r="AB899" s="162"/>
      <c r="AC899" s="162"/>
      <c r="AD899" s="162"/>
    </row>
    <row r="900" ht="14.25" customHeight="1">
      <c r="A900" s="162"/>
      <c r="B900" s="162"/>
      <c r="C900" s="162"/>
      <c r="D900" s="162"/>
      <c r="E900" s="162"/>
      <c r="F900" s="162"/>
      <c r="G900" s="162"/>
      <c r="H900" s="162"/>
      <c r="I900" s="162"/>
      <c r="J900" s="162"/>
      <c r="K900" s="162"/>
      <c r="L900" s="162"/>
      <c r="M900" s="162"/>
      <c r="N900" s="162"/>
      <c r="O900" s="162"/>
      <c r="P900" s="162"/>
      <c r="Q900" s="162"/>
      <c r="R900" s="162"/>
      <c r="S900" s="162"/>
      <c r="T900" s="162"/>
      <c r="U900" s="162"/>
      <c r="V900" s="162"/>
      <c r="W900" s="162"/>
      <c r="X900" s="162"/>
      <c r="Y900" s="162"/>
      <c r="Z900" s="162"/>
      <c r="AA900" s="162"/>
      <c r="AB900" s="162"/>
      <c r="AC900" s="162"/>
      <c r="AD900" s="162"/>
    </row>
    <row r="901" ht="14.25" customHeight="1">
      <c r="A901" s="162"/>
      <c r="B901" s="162"/>
      <c r="C901" s="162"/>
      <c r="D901" s="162"/>
      <c r="E901" s="162"/>
      <c r="F901" s="162"/>
      <c r="G901" s="162"/>
      <c r="H901" s="162"/>
      <c r="I901" s="162"/>
      <c r="J901" s="162"/>
      <c r="K901" s="162"/>
      <c r="L901" s="162"/>
      <c r="M901" s="162"/>
      <c r="N901" s="162"/>
      <c r="O901" s="162"/>
      <c r="P901" s="162"/>
      <c r="Q901" s="162"/>
      <c r="R901" s="162"/>
      <c r="S901" s="162"/>
      <c r="T901" s="162"/>
      <c r="U901" s="162"/>
      <c r="V901" s="162"/>
      <c r="W901" s="162"/>
      <c r="X901" s="162"/>
      <c r="Y901" s="162"/>
      <c r="Z901" s="162"/>
      <c r="AA901" s="162"/>
      <c r="AB901" s="162"/>
      <c r="AC901" s="162"/>
      <c r="AD901" s="162"/>
    </row>
    <row r="902" ht="14.25" customHeight="1">
      <c r="A902" s="162"/>
      <c r="B902" s="162"/>
      <c r="C902" s="162"/>
      <c r="D902" s="162"/>
      <c r="E902" s="162"/>
      <c r="F902" s="162"/>
      <c r="G902" s="162"/>
      <c r="H902" s="162"/>
      <c r="I902" s="162"/>
      <c r="J902" s="162"/>
      <c r="K902" s="162"/>
      <c r="L902" s="162"/>
      <c r="M902" s="162"/>
      <c r="N902" s="162"/>
      <c r="O902" s="162"/>
      <c r="P902" s="162"/>
      <c r="Q902" s="162"/>
      <c r="R902" s="162"/>
      <c r="S902" s="162"/>
      <c r="T902" s="162"/>
      <c r="U902" s="162"/>
      <c r="V902" s="162"/>
      <c r="W902" s="162"/>
      <c r="X902" s="162"/>
      <c r="Y902" s="162"/>
      <c r="Z902" s="162"/>
      <c r="AA902" s="162"/>
      <c r="AB902" s="162"/>
      <c r="AC902" s="162"/>
      <c r="AD902" s="162"/>
    </row>
    <row r="903" ht="14.25" customHeight="1">
      <c r="A903" s="162"/>
      <c r="B903" s="162"/>
      <c r="C903" s="162"/>
      <c r="D903" s="162"/>
      <c r="E903" s="162"/>
      <c r="F903" s="162"/>
      <c r="G903" s="162"/>
      <c r="H903" s="162"/>
      <c r="I903" s="162"/>
      <c r="J903" s="162"/>
      <c r="K903" s="162"/>
      <c r="L903" s="162"/>
      <c r="M903" s="162"/>
      <c r="N903" s="162"/>
      <c r="O903" s="162"/>
      <c r="P903" s="162"/>
      <c r="Q903" s="162"/>
      <c r="R903" s="162"/>
      <c r="S903" s="162"/>
      <c r="T903" s="162"/>
      <c r="U903" s="162"/>
      <c r="V903" s="162"/>
      <c r="W903" s="162"/>
      <c r="X903" s="162"/>
      <c r="Y903" s="162"/>
      <c r="Z903" s="162"/>
      <c r="AA903" s="162"/>
      <c r="AB903" s="162"/>
      <c r="AC903" s="162"/>
      <c r="AD903" s="162"/>
    </row>
    <row r="904" ht="14.25" customHeight="1">
      <c r="A904" s="162"/>
      <c r="B904" s="162"/>
      <c r="C904" s="162"/>
      <c r="D904" s="162"/>
      <c r="E904" s="162"/>
      <c r="F904" s="162"/>
      <c r="G904" s="162"/>
      <c r="H904" s="162"/>
      <c r="I904" s="162"/>
      <c r="J904" s="162"/>
      <c r="K904" s="162"/>
      <c r="L904" s="162"/>
      <c r="M904" s="162"/>
      <c r="N904" s="162"/>
      <c r="O904" s="162"/>
      <c r="P904" s="162"/>
      <c r="Q904" s="162"/>
      <c r="R904" s="162"/>
      <c r="S904" s="162"/>
      <c r="T904" s="162"/>
      <c r="U904" s="162"/>
      <c r="V904" s="162"/>
      <c r="W904" s="162"/>
      <c r="X904" s="162"/>
      <c r="Y904" s="162"/>
      <c r="Z904" s="162"/>
      <c r="AA904" s="162"/>
      <c r="AB904" s="162"/>
      <c r="AC904" s="162"/>
      <c r="AD904" s="162"/>
    </row>
    <row r="905" ht="14.25" customHeight="1">
      <c r="A905" s="162"/>
      <c r="B905" s="162"/>
      <c r="C905" s="162"/>
      <c r="D905" s="162"/>
      <c r="E905" s="162"/>
      <c r="F905" s="162"/>
      <c r="G905" s="162"/>
      <c r="H905" s="162"/>
      <c r="I905" s="162"/>
      <c r="J905" s="162"/>
      <c r="K905" s="162"/>
      <c r="L905" s="162"/>
      <c r="M905" s="162"/>
      <c r="N905" s="162"/>
      <c r="O905" s="162"/>
      <c r="P905" s="162"/>
      <c r="Q905" s="162"/>
      <c r="R905" s="162"/>
      <c r="S905" s="162"/>
      <c r="T905" s="162"/>
      <c r="U905" s="162"/>
      <c r="V905" s="162"/>
      <c r="W905" s="162"/>
      <c r="X905" s="162"/>
      <c r="Y905" s="162"/>
      <c r="Z905" s="162"/>
      <c r="AA905" s="162"/>
      <c r="AB905" s="162"/>
      <c r="AC905" s="162"/>
      <c r="AD905" s="162"/>
    </row>
    <row r="906" ht="14.25" customHeight="1">
      <c r="A906" s="162"/>
      <c r="B906" s="162"/>
      <c r="C906" s="162"/>
      <c r="D906" s="162"/>
      <c r="E906" s="162"/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  <c r="AA906" s="162"/>
      <c r="AB906" s="162"/>
      <c r="AC906" s="162"/>
      <c r="AD906" s="162"/>
    </row>
    <row r="907" ht="14.25" customHeight="1">
      <c r="A907" s="162"/>
      <c r="B907" s="162"/>
      <c r="C907" s="162"/>
      <c r="D907" s="162"/>
      <c r="E907" s="162"/>
      <c r="F907" s="162"/>
      <c r="G907" s="162"/>
      <c r="H907" s="162"/>
      <c r="I907" s="162"/>
      <c r="J907" s="162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  <c r="AA907" s="162"/>
      <c r="AB907" s="162"/>
      <c r="AC907" s="162"/>
      <c r="AD907" s="162"/>
    </row>
    <row r="908" ht="14.25" customHeight="1">
      <c r="A908" s="162"/>
      <c r="B908" s="162"/>
      <c r="C908" s="162"/>
      <c r="D908" s="162"/>
      <c r="E908" s="162"/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  <c r="AA908" s="162"/>
      <c r="AB908" s="162"/>
      <c r="AC908" s="162"/>
      <c r="AD908" s="162"/>
    </row>
    <row r="909" ht="14.25" customHeight="1">
      <c r="A909" s="162"/>
      <c r="B909" s="162"/>
      <c r="C909" s="162"/>
      <c r="D909" s="162"/>
      <c r="E909" s="162"/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  <c r="AA909" s="162"/>
      <c r="AB909" s="162"/>
      <c r="AC909" s="162"/>
      <c r="AD909" s="162"/>
    </row>
    <row r="910" ht="14.25" customHeight="1">
      <c r="A910" s="162"/>
      <c r="B910" s="162"/>
      <c r="C910" s="162"/>
      <c r="D910" s="162"/>
      <c r="E910" s="162"/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  <c r="AA910" s="162"/>
      <c r="AB910" s="162"/>
      <c r="AC910" s="162"/>
      <c r="AD910" s="162"/>
    </row>
    <row r="911" ht="14.25" customHeight="1">
      <c r="A911" s="162"/>
      <c r="B911" s="162"/>
      <c r="C911" s="162"/>
      <c r="D911" s="162"/>
      <c r="E911" s="162"/>
      <c r="F911" s="162"/>
      <c r="G911" s="162"/>
      <c r="H911" s="162"/>
      <c r="I911" s="162"/>
      <c r="J911" s="162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  <c r="AA911" s="162"/>
      <c r="AB911" s="162"/>
      <c r="AC911" s="162"/>
      <c r="AD911" s="162"/>
    </row>
    <row r="912" ht="14.25" customHeight="1">
      <c r="A912" s="162"/>
      <c r="B912" s="162"/>
      <c r="C912" s="162"/>
      <c r="D912" s="162"/>
      <c r="E912" s="162"/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  <c r="AA912" s="162"/>
      <c r="AB912" s="162"/>
      <c r="AC912" s="162"/>
      <c r="AD912" s="162"/>
    </row>
    <row r="913" ht="14.25" customHeight="1">
      <c r="A913" s="162"/>
      <c r="B913" s="162"/>
      <c r="C913" s="162"/>
      <c r="D913" s="162"/>
      <c r="E913" s="162"/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  <c r="AA913" s="162"/>
      <c r="AB913" s="162"/>
      <c r="AC913" s="162"/>
      <c r="AD913" s="162"/>
    </row>
    <row r="914" ht="14.25" customHeight="1">
      <c r="A914" s="162"/>
      <c r="B914" s="162"/>
      <c r="C914" s="162"/>
      <c r="D914" s="162"/>
      <c r="E914" s="162"/>
      <c r="F914" s="162"/>
      <c r="G914" s="162"/>
      <c r="H914" s="162"/>
      <c r="I914" s="162"/>
      <c r="J914" s="162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  <c r="AA914" s="162"/>
      <c r="AB914" s="162"/>
      <c r="AC914" s="162"/>
      <c r="AD914" s="162"/>
    </row>
    <row r="915" ht="14.25" customHeight="1">
      <c r="A915" s="162"/>
      <c r="B915" s="162"/>
      <c r="C915" s="162"/>
      <c r="D915" s="162"/>
      <c r="E915" s="162"/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2"/>
      <c r="Q915" s="162"/>
      <c r="R915" s="162"/>
      <c r="S915" s="162"/>
      <c r="T915" s="162"/>
      <c r="U915" s="162"/>
      <c r="V915" s="162"/>
      <c r="W915" s="162"/>
      <c r="X915" s="162"/>
      <c r="Y915" s="162"/>
      <c r="Z915" s="162"/>
      <c r="AA915" s="162"/>
      <c r="AB915" s="162"/>
      <c r="AC915" s="162"/>
      <c r="AD915" s="162"/>
    </row>
    <row r="916" ht="14.25" customHeight="1">
      <c r="A916" s="162"/>
      <c r="B916" s="162"/>
      <c r="C916" s="162"/>
      <c r="D916" s="162"/>
      <c r="E916" s="162"/>
      <c r="F916" s="162"/>
      <c r="G916" s="162"/>
      <c r="H916" s="162"/>
      <c r="I916" s="162"/>
      <c r="J916" s="162"/>
      <c r="K916" s="162"/>
      <c r="L916" s="162"/>
      <c r="M916" s="162"/>
      <c r="N916" s="162"/>
      <c r="O916" s="162"/>
      <c r="P916" s="162"/>
      <c r="Q916" s="162"/>
      <c r="R916" s="162"/>
      <c r="S916" s="162"/>
      <c r="T916" s="162"/>
      <c r="U916" s="162"/>
      <c r="V916" s="162"/>
      <c r="W916" s="162"/>
      <c r="X916" s="162"/>
      <c r="Y916" s="162"/>
      <c r="Z916" s="162"/>
      <c r="AA916" s="162"/>
      <c r="AB916" s="162"/>
      <c r="AC916" s="162"/>
      <c r="AD916" s="162"/>
    </row>
    <row r="917" ht="14.25" customHeight="1">
      <c r="A917" s="162"/>
      <c r="B917" s="162"/>
      <c r="C917" s="162"/>
      <c r="D917" s="162"/>
      <c r="E917" s="162"/>
      <c r="F917" s="162"/>
      <c r="G917" s="162"/>
      <c r="H917" s="162"/>
      <c r="I917" s="162"/>
      <c r="J917" s="162"/>
      <c r="K917" s="162"/>
      <c r="L917" s="162"/>
      <c r="M917" s="162"/>
      <c r="N917" s="162"/>
      <c r="O917" s="162"/>
      <c r="P917" s="162"/>
      <c r="Q917" s="162"/>
      <c r="R917" s="162"/>
      <c r="S917" s="162"/>
      <c r="T917" s="162"/>
      <c r="U917" s="162"/>
      <c r="V917" s="162"/>
      <c r="W917" s="162"/>
      <c r="X917" s="162"/>
      <c r="Y917" s="162"/>
      <c r="Z917" s="162"/>
      <c r="AA917" s="162"/>
      <c r="AB917" s="162"/>
      <c r="AC917" s="162"/>
      <c r="AD917" s="162"/>
    </row>
    <row r="918" ht="14.25" customHeight="1">
      <c r="A918" s="162"/>
      <c r="B918" s="162"/>
      <c r="C918" s="162"/>
      <c r="D918" s="162"/>
      <c r="E918" s="162"/>
      <c r="F918" s="162"/>
      <c r="G918" s="162"/>
      <c r="H918" s="162"/>
      <c r="I918" s="162"/>
      <c r="J918" s="162"/>
      <c r="K918" s="162"/>
      <c r="L918" s="162"/>
      <c r="M918" s="162"/>
      <c r="N918" s="162"/>
      <c r="O918" s="162"/>
      <c r="P918" s="162"/>
      <c r="Q918" s="162"/>
      <c r="R918" s="162"/>
      <c r="S918" s="162"/>
      <c r="T918" s="162"/>
      <c r="U918" s="162"/>
      <c r="V918" s="162"/>
      <c r="W918" s="162"/>
      <c r="X918" s="162"/>
      <c r="Y918" s="162"/>
      <c r="Z918" s="162"/>
      <c r="AA918" s="162"/>
      <c r="AB918" s="162"/>
      <c r="AC918" s="162"/>
      <c r="AD918" s="162"/>
    </row>
    <row r="919" ht="14.25" customHeight="1">
      <c r="A919" s="162"/>
      <c r="B919" s="162"/>
      <c r="C919" s="162"/>
      <c r="D919" s="162"/>
      <c r="E919" s="162"/>
      <c r="F919" s="162"/>
      <c r="G919" s="162"/>
      <c r="H919" s="162"/>
      <c r="I919" s="162"/>
      <c r="J919" s="162"/>
      <c r="K919" s="162"/>
      <c r="L919" s="162"/>
      <c r="M919" s="162"/>
      <c r="N919" s="162"/>
      <c r="O919" s="162"/>
      <c r="P919" s="162"/>
      <c r="Q919" s="162"/>
      <c r="R919" s="162"/>
      <c r="S919" s="162"/>
      <c r="T919" s="162"/>
      <c r="U919" s="162"/>
      <c r="V919" s="162"/>
      <c r="W919" s="162"/>
      <c r="X919" s="162"/>
      <c r="Y919" s="162"/>
      <c r="Z919" s="162"/>
      <c r="AA919" s="162"/>
      <c r="AB919" s="162"/>
      <c r="AC919" s="162"/>
      <c r="AD919" s="162"/>
    </row>
    <row r="920" ht="14.25" customHeight="1">
      <c r="A920" s="162"/>
      <c r="B920" s="162"/>
      <c r="C920" s="162"/>
      <c r="D920" s="162"/>
      <c r="E920" s="162"/>
      <c r="F920" s="162"/>
      <c r="G920" s="162"/>
      <c r="H920" s="162"/>
      <c r="I920" s="162"/>
      <c r="J920" s="162"/>
      <c r="K920" s="162"/>
      <c r="L920" s="162"/>
      <c r="M920" s="162"/>
      <c r="N920" s="162"/>
      <c r="O920" s="162"/>
      <c r="P920" s="162"/>
      <c r="Q920" s="162"/>
      <c r="R920" s="162"/>
      <c r="S920" s="162"/>
      <c r="T920" s="162"/>
      <c r="U920" s="162"/>
      <c r="V920" s="162"/>
      <c r="W920" s="162"/>
      <c r="X920" s="162"/>
      <c r="Y920" s="162"/>
      <c r="Z920" s="162"/>
      <c r="AA920" s="162"/>
      <c r="AB920" s="162"/>
      <c r="AC920" s="162"/>
      <c r="AD920" s="162"/>
    </row>
    <row r="921" ht="14.25" customHeight="1">
      <c r="A921" s="162"/>
      <c r="B921" s="162"/>
      <c r="C921" s="162"/>
      <c r="D921" s="162"/>
      <c r="E921" s="162"/>
      <c r="F921" s="162"/>
      <c r="G921" s="162"/>
      <c r="H921" s="162"/>
      <c r="I921" s="162"/>
      <c r="J921" s="162"/>
      <c r="K921" s="162"/>
      <c r="L921" s="162"/>
      <c r="M921" s="162"/>
      <c r="N921" s="162"/>
      <c r="O921" s="162"/>
      <c r="P921" s="162"/>
      <c r="Q921" s="162"/>
      <c r="R921" s="162"/>
      <c r="S921" s="162"/>
      <c r="T921" s="162"/>
      <c r="U921" s="162"/>
      <c r="V921" s="162"/>
      <c r="W921" s="162"/>
      <c r="X921" s="162"/>
      <c r="Y921" s="162"/>
      <c r="Z921" s="162"/>
      <c r="AA921" s="162"/>
      <c r="AB921" s="162"/>
      <c r="AC921" s="162"/>
      <c r="AD921" s="162"/>
    </row>
    <row r="922" ht="14.25" customHeight="1">
      <c r="A922" s="162"/>
      <c r="B922" s="162"/>
      <c r="C922" s="162"/>
      <c r="D922" s="162"/>
      <c r="E922" s="162"/>
      <c r="F922" s="162"/>
      <c r="G922" s="162"/>
      <c r="H922" s="162"/>
      <c r="I922" s="162"/>
      <c r="J922" s="162"/>
      <c r="K922" s="162"/>
      <c r="L922" s="162"/>
      <c r="M922" s="162"/>
      <c r="N922" s="162"/>
      <c r="O922" s="162"/>
      <c r="P922" s="162"/>
      <c r="Q922" s="162"/>
      <c r="R922" s="162"/>
      <c r="S922" s="162"/>
      <c r="T922" s="162"/>
      <c r="U922" s="162"/>
      <c r="V922" s="162"/>
      <c r="W922" s="162"/>
      <c r="X922" s="162"/>
      <c r="Y922" s="162"/>
      <c r="Z922" s="162"/>
      <c r="AA922" s="162"/>
      <c r="AB922" s="162"/>
      <c r="AC922" s="162"/>
      <c r="AD922" s="162"/>
    </row>
    <row r="923" ht="14.25" customHeight="1">
      <c r="A923" s="162"/>
      <c r="B923" s="162"/>
      <c r="C923" s="162"/>
      <c r="D923" s="162"/>
      <c r="E923" s="162"/>
      <c r="F923" s="162"/>
      <c r="G923" s="162"/>
      <c r="H923" s="162"/>
      <c r="I923" s="162"/>
      <c r="J923" s="162"/>
      <c r="K923" s="162"/>
      <c r="L923" s="162"/>
      <c r="M923" s="162"/>
      <c r="N923" s="162"/>
      <c r="O923" s="162"/>
      <c r="P923" s="162"/>
      <c r="Q923" s="162"/>
      <c r="R923" s="162"/>
      <c r="S923" s="162"/>
      <c r="T923" s="162"/>
      <c r="U923" s="162"/>
      <c r="V923" s="162"/>
      <c r="W923" s="162"/>
      <c r="X923" s="162"/>
      <c r="Y923" s="162"/>
      <c r="Z923" s="162"/>
      <c r="AA923" s="162"/>
      <c r="AB923" s="162"/>
      <c r="AC923" s="162"/>
      <c r="AD923" s="162"/>
    </row>
    <row r="924" ht="14.25" customHeight="1">
      <c r="A924" s="162"/>
      <c r="B924" s="162"/>
      <c r="C924" s="162"/>
      <c r="D924" s="162"/>
      <c r="E924" s="162"/>
      <c r="F924" s="162"/>
      <c r="G924" s="162"/>
      <c r="H924" s="162"/>
      <c r="I924" s="162"/>
      <c r="J924" s="162"/>
      <c r="K924" s="162"/>
      <c r="L924" s="162"/>
      <c r="M924" s="162"/>
      <c r="N924" s="162"/>
      <c r="O924" s="162"/>
      <c r="P924" s="162"/>
      <c r="Q924" s="162"/>
      <c r="R924" s="162"/>
      <c r="S924" s="162"/>
      <c r="T924" s="162"/>
      <c r="U924" s="162"/>
      <c r="V924" s="162"/>
      <c r="W924" s="162"/>
      <c r="X924" s="162"/>
      <c r="Y924" s="162"/>
      <c r="Z924" s="162"/>
      <c r="AA924" s="162"/>
      <c r="AB924" s="162"/>
      <c r="AC924" s="162"/>
      <c r="AD924" s="162"/>
    </row>
    <row r="925" ht="14.25" customHeight="1">
      <c r="A925" s="162"/>
      <c r="B925" s="162"/>
      <c r="C925" s="162"/>
      <c r="D925" s="162"/>
      <c r="E925" s="162"/>
      <c r="F925" s="162"/>
      <c r="G925" s="162"/>
      <c r="H925" s="162"/>
      <c r="I925" s="162"/>
      <c r="J925" s="162"/>
      <c r="K925" s="162"/>
      <c r="L925" s="162"/>
      <c r="M925" s="162"/>
      <c r="N925" s="162"/>
      <c r="O925" s="162"/>
      <c r="P925" s="162"/>
      <c r="Q925" s="162"/>
      <c r="R925" s="162"/>
      <c r="S925" s="162"/>
      <c r="T925" s="162"/>
      <c r="U925" s="162"/>
      <c r="V925" s="162"/>
      <c r="W925" s="162"/>
      <c r="X925" s="162"/>
      <c r="Y925" s="162"/>
      <c r="Z925" s="162"/>
      <c r="AA925" s="162"/>
      <c r="AB925" s="162"/>
      <c r="AC925" s="162"/>
      <c r="AD925" s="162"/>
    </row>
    <row r="926" ht="14.25" customHeight="1">
      <c r="A926" s="162"/>
      <c r="B926" s="162"/>
      <c r="C926" s="162"/>
      <c r="D926" s="162"/>
      <c r="E926" s="162"/>
      <c r="F926" s="162"/>
      <c r="G926" s="162"/>
      <c r="H926" s="162"/>
      <c r="I926" s="162"/>
      <c r="J926" s="162"/>
      <c r="K926" s="162"/>
      <c r="L926" s="162"/>
      <c r="M926" s="162"/>
      <c r="N926" s="162"/>
      <c r="O926" s="162"/>
      <c r="P926" s="162"/>
      <c r="Q926" s="162"/>
      <c r="R926" s="162"/>
      <c r="S926" s="162"/>
      <c r="T926" s="162"/>
      <c r="U926" s="162"/>
      <c r="V926" s="162"/>
      <c r="W926" s="162"/>
      <c r="X926" s="162"/>
      <c r="Y926" s="162"/>
      <c r="Z926" s="162"/>
      <c r="AA926" s="162"/>
      <c r="AB926" s="162"/>
      <c r="AC926" s="162"/>
      <c r="AD926" s="162"/>
    </row>
    <row r="927" ht="14.25" customHeight="1">
      <c r="A927" s="162"/>
      <c r="B927" s="162"/>
      <c r="C927" s="162"/>
      <c r="D927" s="162"/>
      <c r="E927" s="162"/>
      <c r="F927" s="162"/>
      <c r="G927" s="162"/>
      <c r="H927" s="162"/>
      <c r="I927" s="162"/>
      <c r="J927" s="162"/>
      <c r="K927" s="162"/>
      <c r="L927" s="162"/>
      <c r="M927" s="162"/>
      <c r="N927" s="162"/>
      <c r="O927" s="162"/>
      <c r="P927" s="162"/>
      <c r="Q927" s="162"/>
      <c r="R927" s="162"/>
      <c r="S927" s="162"/>
      <c r="T927" s="162"/>
      <c r="U927" s="162"/>
      <c r="V927" s="162"/>
      <c r="W927" s="162"/>
      <c r="X927" s="162"/>
      <c r="Y927" s="162"/>
      <c r="Z927" s="162"/>
      <c r="AA927" s="162"/>
      <c r="AB927" s="162"/>
      <c r="AC927" s="162"/>
      <c r="AD927" s="162"/>
    </row>
    <row r="928" ht="14.25" customHeight="1">
      <c r="A928" s="162"/>
      <c r="B928" s="162"/>
      <c r="C928" s="162"/>
      <c r="D928" s="162"/>
      <c r="E928" s="162"/>
      <c r="F928" s="162"/>
      <c r="G928" s="162"/>
      <c r="H928" s="162"/>
      <c r="I928" s="162"/>
      <c r="J928" s="162"/>
      <c r="K928" s="162"/>
      <c r="L928" s="162"/>
      <c r="M928" s="162"/>
      <c r="N928" s="162"/>
      <c r="O928" s="162"/>
      <c r="P928" s="162"/>
      <c r="Q928" s="162"/>
      <c r="R928" s="162"/>
      <c r="S928" s="162"/>
      <c r="T928" s="162"/>
      <c r="U928" s="162"/>
      <c r="V928" s="162"/>
      <c r="W928" s="162"/>
      <c r="X928" s="162"/>
      <c r="Y928" s="162"/>
      <c r="Z928" s="162"/>
      <c r="AA928" s="162"/>
      <c r="AB928" s="162"/>
      <c r="AC928" s="162"/>
      <c r="AD928" s="162"/>
    </row>
    <row r="929" ht="14.25" customHeight="1">
      <c r="A929" s="162"/>
      <c r="B929" s="162"/>
      <c r="C929" s="162"/>
      <c r="D929" s="162"/>
      <c r="E929" s="162"/>
      <c r="F929" s="162"/>
      <c r="G929" s="162"/>
      <c r="H929" s="162"/>
      <c r="I929" s="162"/>
      <c r="J929" s="162"/>
      <c r="K929" s="162"/>
      <c r="L929" s="162"/>
      <c r="M929" s="162"/>
      <c r="N929" s="162"/>
      <c r="O929" s="162"/>
      <c r="P929" s="162"/>
      <c r="Q929" s="162"/>
      <c r="R929" s="162"/>
      <c r="S929" s="162"/>
      <c r="T929" s="162"/>
      <c r="U929" s="162"/>
      <c r="V929" s="162"/>
      <c r="W929" s="162"/>
      <c r="X929" s="162"/>
      <c r="Y929" s="162"/>
      <c r="Z929" s="162"/>
      <c r="AA929" s="162"/>
      <c r="AB929" s="162"/>
      <c r="AC929" s="162"/>
      <c r="AD929" s="162"/>
    </row>
    <row r="930" ht="14.25" customHeight="1">
      <c r="A930" s="162"/>
      <c r="B930" s="162"/>
      <c r="C930" s="162"/>
      <c r="D930" s="162"/>
      <c r="E930" s="162"/>
      <c r="F930" s="162"/>
      <c r="G930" s="162"/>
      <c r="H930" s="162"/>
      <c r="I930" s="162"/>
      <c r="J930" s="162"/>
      <c r="K930" s="162"/>
      <c r="L930" s="162"/>
      <c r="M930" s="162"/>
      <c r="N930" s="162"/>
      <c r="O930" s="162"/>
      <c r="P930" s="162"/>
      <c r="Q930" s="162"/>
      <c r="R930" s="162"/>
      <c r="S930" s="162"/>
      <c r="T930" s="162"/>
      <c r="U930" s="162"/>
      <c r="V930" s="162"/>
      <c r="W930" s="162"/>
      <c r="X930" s="162"/>
      <c r="Y930" s="162"/>
      <c r="Z930" s="162"/>
      <c r="AA930" s="162"/>
      <c r="AB930" s="162"/>
      <c r="AC930" s="162"/>
      <c r="AD930" s="162"/>
    </row>
    <row r="931" ht="14.25" customHeight="1">
      <c r="A931" s="162"/>
      <c r="B931" s="162"/>
      <c r="C931" s="162"/>
      <c r="D931" s="162"/>
      <c r="E931" s="162"/>
      <c r="F931" s="162"/>
      <c r="G931" s="162"/>
      <c r="H931" s="162"/>
      <c r="I931" s="162"/>
      <c r="J931" s="162"/>
      <c r="K931" s="162"/>
      <c r="L931" s="162"/>
      <c r="M931" s="162"/>
      <c r="N931" s="162"/>
      <c r="O931" s="162"/>
      <c r="P931" s="162"/>
      <c r="Q931" s="162"/>
      <c r="R931" s="162"/>
      <c r="S931" s="162"/>
      <c r="T931" s="162"/>
      <c r="U931" s="162"/>
      <c r="V931" s="162"/>
      <c r="W931" s="162"/>
      <c r="X931" s="162"/>
      <c r="Y931" s="162"/>
      <c r="Z931" s="162"/>
      <c r="AA931" s="162"/>
      <c r="AB931" s="162"/>
      <c r="AC931" s="162"/>
      <c r="AD931" s="162"/>
    </row>
    <row r="932" ht="14.25" customHeight="1">
      <c r="A932" s="162"/>
      <c r="B932" s="162"/>
      <c r="C932" s="162"/>
      <c r="D932" s="162"/>
      <c r="E932" s="162"/>
      <c r="F932" s="162"/>
      <c r="G932" s="162"/>
      <c r="H932" s="162"/>
      <c r="I932" s="162"/>
      <c r="J932" s="162"/>
      <c r="K932" s="162"/>
      <c r="L932" s="162"/>
      <c r="M932" s="162"/>
      <c r="N932" s="162"/>
      <c r="O932" s="162"/>
      <c r="P932" s="162"/>
      <c r="Q932" s="162"/>
      <c r="R932" s="162"/>
      <c r="S932" s="162"/>
      <c r="T932" s="162"/>
      <c r="U932" s="162"/>
      <c r="V932" s="162"/>
      <c r="W932" s="162"/>
      <c r="X932" s="162"/>
      <c r="Y932" s="162"/>
      <c r="Z932" s="162"/>
      <c r="AA932" s="162"/>
      <c r="AB932" s="162"/>
      <c r="AC932" s="162"/>
      <c r="AD932" s="162"/>
    </row>
    <row r="933" ht="14.25" customHeight="1">
      <c r="A933" s="162"/>
      <c r="B933" s="162"/>
      <c r="C933" s="162"/>
      <c r="D933" s="162"/>
      <c r="E933" s="162"/>
      <c r="F933" s="162"/>
      <c r="G933" s="162"/>
      <c r="H933" s="162"/>
      <c r="I933" s="162"/>
      <c r="J933" s="162"/>
      <c r="K933" s="162"/>
      <c r="L933" s="162"/>
      <c r="M933" s="162"/>
      <c r="N933" s="162"/>
      <c r="O933" s="162"/>
      <c r="P933" s="162"/>
      <c r="Q933" s="162"/>
      <c r="R933" s="162"/>
      <c r="S933" s="162"/>
      <c r="T933" s="162"/>
      <c r="U933" s="162"/>
      <c r="V933" s="162"/>
      <c r="W933" s="162"/>
      <c r="X933" s="162"/>
      <c r="Y933" s="162"/>
      <c r="Z933" s="162"/>
      <c r="AA933" s="162"/>
      <c r="AB933" s="162"/>
      <c r="AC933" s="162"/>
      <c r="AD933" s="162"/>
    </row>
    <row r="934" ht="14.25" customHeight="1">
      <c r="A934" s="162"/>
      <c r="B934" s="162"/>
      <c r="C934" s="162"/>
      <c r="D934" s="162"/>
      <c r="E934" s="162"/>
      <c r="F934" s="162"/>
      <c r="G934" s="162"/>
      <c r="H934" s="162"/>
      <c r="I934" s="162"/>
      <c r="J934" s="162"/>
      <c r="K934" s="162"/>
      <c r="L934" s="162"/>
      <c r="M934" s="162"/>
      <c r="N934" s="162"/>
      <c r="O934" s="162"/>
      <c r="P934" s="162"/>
      <c r="Q934" s="162"/>
      <c r="R934" s="162"/>
      <c r="S934" s="162"/>
      <c r="T934" s="162"/>
      <c r="U934" s="162"/>
      <c r="V934" s="162"/>
      <c r="W934" s="162"/>
      <c r="X934" s="162"/>
      <c r="Y934" s="162"/>
      <c r="Z934" s="162"/>
      <c r="AA934" s="162"/>
      <c r="AB934" s="162"/>
      <c r="AC934" s="162"/>
      <c r="AD934" s="162"/>
    </row>
    <row r="935" ht="14.25" customHeight="1">
      <c r="A935" s="162"/>
      <c r="B935" s="162"/>
      <c r="C935" s="162"/>
      <c r="D935" s="162"/>
      <c r="E935" s="162"/>
      <c r="F935" s="162"/>
      <c r="G935" s="162"/>
      <c r="H935" s="162"/>
      <c r="I935" s="162"/>
      <c r="J935" s="162"/>
      <c r="K935" s="162"/>
      <c r="L935" s="162"/>
      <c r="M935" s="162"/>
      <c r="N935" s="162"/>
      <c r="O935" s="162"/>
      <c r="P935" s="162"/>
      <c r="Q935" s="162"/>
      <c r="R935" s="162"/>
      <c r="S935" s="162"/>
      <c r="T935" s="162"/>
      <c r="U935" s="162"/>
      <c r="V935" s="162"/>
      <c r="W935" s="162"/>
      <c r="X935" s="162"/>
      <c r="Y935" s="162"/>
      <c r="Z935" s="162"/>
      <c r="AA935" s="162"/>
      <c r="AB935" s="162"/>
      <c r="AC935" s="162"/>
      <c r="AD935" s="162"/>
    </row>
    <row r="936" ht="14.25" customHeight="1">
      <c r="A936" s="162"/>
      <c r="B936" s="162"/>
      <c r="C936" s="162"/>
      <c r="D936" s="162"/>
      <c r="E936" s="162"/>
      <c r="F936" s="162"/>
      <c r="G936" s="162"/>
      <c r="H936" s="162"/>
      <c r="I936" s="162"/>
      <c r="J936" s="162"/>
      <c r="K936" s="162"/>
      <c r="L936" s="162"/>
      <c r="M936" s="162"/>
      <c r="N936" s="162"/>
      <c r="O936" s="162"/>
      <c r="P936" s="162"/>
      <c r="Q936" s="162"/>
      <c r="R936" s="162"/>
      <c r="S936" s="162"/>
      <c r="T936" s="162"/>
      <c r="U936" s="162"/>
      <c r="V936" s="162"/>
      <c r="W936" s="162"/>
      <c r="X936" s="162"/>
      <c r="Y936" s="162"/>
      <c r="Z936" s="162"/>
      <c r="AA936" s="162"/>
      <c r="AB936" s="162"/>
      <c r="AC936" s="162"/>
      <c r="AD936" s="162"/>
    </row>
    <row r="937" ht="14.25" customHeight="1">
      <c r="A937" s="162"/>
      <c r="B937" s="162"/>
      <c r="C937" s="162"/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2"/>
      <c r="O937" s="162"/>
      <c r="P937" s="162"/>
      <c r="Q937" s="162"/>
      <c r="R937" s="162"/>
      <c r="S937" s="162"/>
      <c r="T937" s="162"/>
      <c r="U937" s="162"/>
      <c r="V937" s="162"/>
      <c r="W937" s="162"/>
      <c r="X937" s="162"/>
      <c r="Y937" s="162"/>
      <c r="Z937" s="162"/>
      <c r="AA937" s="162"/>
      <c r="AB937" s="162"/>
      <c r="AC937" s="162"/>
      <c r="AD937" s="162"/>
    </row>
    <row r="938" ht="14.25" customHeight="1">
      <c r="A938" s="162"/>
      <c r="B938" s="162"/>
      <c r="C938" s="162"/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2"/>
      <c r="O938" s="162"/>
      <c r="P938" s="162"/>
      <c r="Q938" s="162"/>
      <c r="R938" s="162"/>
      <c r="S938" s="162"/>
      <c r="T938" s="162"/>
      <c r="U938" s="162"/>
      <c r="V938" s="162"/>
      <c r="W938" s="162"/>
      <c r="X938" s="162"/>
      <c r="Y938" s="162"/>
      <c r="Z938" s="162"/>
      <c r="AA938" s="162"/>
      <c r="AB938" s="162"/>
      <c r="AC938" s="162"/>
      <c r="AD938" s="162"/>
    </row>
    <row r="939" ht="14.25" customHeight="1">
      <c r="A939" s="162"/>
      <c r="B939" s="162"/>
      <c r="C939" s="162"/>
      <c r="D939" s="162"/>
      <c r="E939" s="162"/>
      <c r="F939" s="162"/>
      <c r="G939" s="162"/>
      <c r="H939" s="162"/>
      <c r="I939" s="162"/>
      <c r="J939" s="162"/>
      <c r="K939" s="162"/>
      <c r="L939" s="162"/>
      <c r="M939" s="162"/>
      <c r="N939" s="162"/>
      <c r="O939" s="162"/>
      <c r="P939" s="162"/>
      <c r="Q939" s="162"/>
      <c r="R939" s="162"/>
      <c r="S939" s="162"/>
      <c r="T939" s="162"/>
      <c r="U939" s="162"/>
      <c r="V939" s="162"/>
      <c r="W939" s="162"/>
      <c r="X939" s="162"/>
      <c r="Y939" s="162"/>
      <c r="Z939" s="162"/>
      <c r="AA939" s="162"/>
      <c r="AB939" s="162"/>
      <c r="AC939" s="162"/>
      <c r="AD939" s="162"/>
    </row>
    <row r="940" ht="14.25" customHeight="1">
      <c r="A940" s="162"/>
      <c r="B940" s="162"/>
      <c r="C940" s="162"/>
      <c r="D940" s="162"/>
      <c r="E940" s="162"/>
      <c r="F940" s="162"/>
      <c r="G940" s="162"/>
      <c r="H940" s="162"/>
      <c r="I940" s="162"/>
      <c r="J940" s="162"/>
      <c r="K940" s="162"/>
      <c r="L940" s="162"/>
      <c r="M940" s="162"/>
      <c r="N940" s="162"/>
      <c r="O940" s="162"/>
      <c r="P940" s="162"/>
      <c r="Q940" s="162"/>
      <c r="R940" s="162"/>
      <c r="S940" s="162"/>
      <c r="T940" s="162"/>
      <c r="U940" s="162"/>
      <c r="V940" s="162"/>
      <c r="W940" s="162"/>
      <c r="X940" s="162"/>
      <c r="Y940" s="162"/>
      <c r="Z940" s="162"/>
      <c r="AA940" s="162"/>
      <c r="AB940" s="162"/>
      <c r="AC940" s="162"/>
      <c r="AD940" s="162"/>
    </row>
    <row r="941" ht="14.25" customHeight="1">
      <c r="A941" s="162"/>
      <c r="B941" s="162"/>
      <c r="C941" s="162"/>
      <c r="D941" s="162"/>
      <c r="E941" s="162"/>
      <c r="F941" s="162"/>
      <c r="G941" s="162"/>
      <c r="H941" s="162"/>
      <c r="I941" s="162"/>
      <c r="J941" s="162"/>
      <c r="K941" s="162"/>
      <c r="L941" s="162"/>
      <c r="M941" s="162"/>
      <c r="N941" s="162"/>
      <c r="O941" s="162"/>
      <c r="P941" s="162"/>
      <c r="Q941" s="162"/>
      <c r="R941" s="162"/>
      <c r="S941" s="162"/>
      <c r="T941" s="162"/>
      <c r="U941" s="162"/>
      <c r="V941" s="162"/>
      <c r="W941" s="162"/>
      <c r="X941" s="162"/>
      <c r="Y941" s="162"/>
      <c r="Z941" s="162"/>
      <c r="AA941" s="162"/>
      <c r="AB941" s="162"/>
      <c r="AC941" s="162"/>
      <c r="AD941" s="162"/>
    </row>
    <row r="942" ht="14.25" customHeight="1">
      <c r="A942" s="162"/>
      <c r="B942" s="162"/>
      <c r="C942" s="162"/>
      <c r="D942" s="162"/>
      <c r="E942" s="162"/>
      <c r="F942" s="162"/>
      <c r="G942" s="162"/>
      <c r="H942" s="162"/>
      <c r="I942" s="162"/>
      <c r="J942" s="162"/>
      <c r="K942" s="162"/>
      <c r="L942" s="162"/>
      <c r="M942" s="162"/>
      <c r="N942" s="162"/>
      <c r="O942" s="162"/>
      <c r="P942" s="162"/>
      <c r="Q942" s="162"/>
      <c r="R942" s="162"/>
      <c r="S942" s="162"/>
      <c r="T942" s="162"/>
      <c r="U942" s="162"/>
      <c r="V942" s="162"/>
      <c r="W942" s="162"/>
      <c r="X942" s="162"/>
      <c r="Y942" s="162"/>
      <c r="Z942" s="162"/>
      <c r="AA942" s="162"/>
      <c r="AB942" s="162"/>
      <c r="AC942" s="162"/>
      <c r="AD942" s="162"/>
    </row>
    <row r="943" ht="14.25" customHeight="1">
      <c r="A943" s="162"/>
      <c r="B943" s="162"/>
      <c r="C943" s="162"/>
      <c r="D943" s="162"/>
      <c r="E943" s="162"/>
      <c r="F943" s="162"/>
      <c r="G943" s="162"/>
      <c r="H943" s="162"/>
      <c r="I943" s="162"/>
      <c r="J943" s="162"/>
      <c r="K943" s="162"/>
      <c r="L943" s="162"/>
      <c r="M943" s="162"/>
      <c r="N943" s="162"/>
      <c r="O943" s="162"/>
      <c r="P943" s="162"/>
      <c r="Q943" s="162"/>
      <c r="R943" s="162"/>
      <c r="S943" s="162"/>
      <c r="T943" s="162"/>
      <c r="U943" s="162"/>
      <c r="V943" s="162"/>
      <c r="W943" s="162"/>
      <c r="X943" s="162"/>
      <c r="Y943" s="162"/>
      <c r="Z943" s="162"/>
      <c r="AA943" s="162"/>
      <c r="AB943" s="162"/>
      <c r="AC943" s="162"/>
      <c r="AD943" s="162"/>
    </row>
    <row r="944" ht="14.25" customHeight="1">
      <c r="A944" s="162"/>
      <c r="B944" s="162"/>
      <c r="C944" s="162"/>
      <c r="D944" s="162"/>
      <c r="E944" s="162"/>
      <c r="F944" s="162"/>
      <c r="G944" s="162"/>
      <c r="H944" s="162"/>
      <c r="I944" s="162"/>
      <c r="J944" s="162"/>
      <c r="K944" s="162"/>
      <c r="L944" s="162"/>
      <c r="M944" s="162"/>
      <c r="N944" s="162"/>
      <c r="O944" s="162"/>
      <c r="P944" s="162"/>
      <c r="Q944" s="162"/>
      <c r="R944" s="162"/>
      <c r="S944" s="162"/>
      <c r="T944" s="162"/>
      <c r="U944" s="162"/>
      <c r="V944" s="162"/>
      <c r="W944" s="162"/>
      <c r="X944" s="162"/>
      <c r="Y944" s="162"/>
      <c r="Z944" s="162"/>
      <c r="AA944" s="162"/>
      <c r="AB944" s="162"/>
      <c r="AC944" s="162"/>
      <c r="AD944" s="162"/>
    </row>
    <row r="945" ht="14.25" customHeight="1">
      <c r="A945" s="162"/>
      <c r="B945" s="162"/>
      <c r="C945" s="162"/>
      <c r="D945" s="162"/>
      <c r="E945" s="162"/>
      <c r="F945" s="162"/>
      <c r="G945" s="162"/>
      <c r="H945" s="162"/>
      <c r="I945" s="162"/>
      <c r="J945" s="162"/>
      <c r="K945" s="162"/>
      <c r="L945" s="162"/>
      <c r="M945" s="162"/>
      <c r="N945" s="162"/>
      <c r="O945" s="162"/>
      <c r="P945" s="162"/>
      <c r="Q945" s="162"/>
      <c r="R945" s="162"/>
      <c r="S945" s="162"/>
      <c r="T945" s="162"/>
      <c r="U945" s="162"/>
      <c r="V945" s="162"/>
      <c r="W945" s="162"/>
      <c r="X945" s="162"/>
      <c r="Y945" s="162"/>
      <c r="Z945" s="162"/>
      <c r="AA945" s="162"/>
      <c r="AB945" s="162"/>
      <c r="AC945" s="162"/>
      <c r="AD945" s="162"/>
    </row>
    <row r="946" ht="14.25" customHeight="1">
      <c r="A946" s="162"/>
      <c r="B946" s="162"/>
      <c r="C946" s="162"/>
      <c r="D946" s="162"/>
      <c r="E946" s="162"/>
      <c r="F946" s="162"/>
      <c r="G946" s="162"/>
      <c r="H946" s="162"/>
      <c r="I946" s="162"/>
      <c r="J946" s="162"/>
      <c r="K946" s="162"/>
      <c r="L946" s="162"/>
      <c r="M946" s="162"/>
      <c r="N946" s="162"/>
      <c r="O946" s="162"/>
      <c r="P946" s="162"/>
      <c r="Q946" s="162"/>
      <c r="R946" s="162"/>
      <c r="S946" s="162"/>
      <c r="T946" s="162"/>
      <c r="U946" s="162"/>
      <c r="V946" s="162"/>
      <c r="W946" s="162"/>
      <c r="X946" s="162"/>
      <c r="Y946" s="162"/>
      <c r="Z946" s="162"/>
      <c r="AA946" s="162"/>
      <c r="AB946" s="162"/>
      <c r="AC946" s="162"/>
      <c r="AD946" s="162"/>
    </row>
    <row r="947" ht="14.25" customHeight="1">
      <c r="A947" s="162"/>
      <c r="B947" s="162"/>
      <c r="C947" s="162"/>
      <c r="D947" s="162"/>
      <c r="E947" s="162"/>
      <c r="F947" s="162"/>
      <c r="G947" s="162"/>
      <c r="H947" s="162"/>
      <c r="I947" s="162"/>
      <c r="J947" s="162"/>
      <c r="K947" s="162"/>
      <c r="L947" s="162"/>
      <c r="M947" s="162"/>
      <c r="N947" s="162"/>
      <c r="O947" s="162"/>
      <c r="P947" s="162"/>
      <c r="Q947" s="162"/>
      <c r="R947" s="162"/>
      <c r="S947" s="162"/>
      <c r="T947" s="162"/>
      <c r="U947" s="162"/>
      <c r="V947" s="162"/>
      <c r="W947" s="162"/>
      <c r="X947" s="162"/>
      <c r="Y947" s="162"/>
      <c r="Z947" s="162"/>
      <c r="AA947" s="162"/>
      <c r="AB947" s="162"/>
      <c r="AC947" s="162"/>
      <c r="AD947" s="162"/>
    </row>
    <row r="948" ht="14.25" customHeight="1">
      <c r="A948" s="162"/>
      <c r="B948" s="162"/>
      <c r="C948" s="162"/>
      <c r="D948" s="162"/>
      <c r="E948" s="162"/>
      <c r="F948" s="162"/>
      <c r="G948" s="162"/>
      <c r="H948" s="162"/>
      <c r="I948" s="162"/>
      <c r="J948" s="162"/>
      <c r="K948" s="162"/>
      <c r="L948" s="162"/>
      <c r="M948" s="162"/>
      <c r="N948" s="162"/>
      <c r="O948" s="162"/>
      <c r="P948" s="162"/>
      <c r="Q948" s="162"/>
      <c r="R948" s="162"/>
      <c r="S948" s="162"/>
      <c r="T948" s="162"/>
      <c r="U948" s="162"/>
      <c r="V948" s="162"/>
      <c r="W948" s="162"/>
      <c r="X948" s="162"/>
      <c r="Y948" s="162"/>
      <c r="Z948" s="162"/>
      <c r="AA948" s="162"/>
      <c r="AB948" s="162"/>
      <c r="AC948" s="162"/>
      <c r="AD948" s="162"/>
    </row>
    <row r="949" ht="14.25" customHeight="1">
      <c r="A949" s="162"/>
      <c r="B949" s="162"/>
      <c r="C949" s="162"/>
      <c r="D949" s="162"/>
      <c r="E949" s="162"/>
      <c r="F949" s="162"/>
      <c r="G949" s="162"/>
      <c r="H949" s="162"/>
      <c r="I949" s="162"/>
      <c r="J949" s="162"/>
      <c r="K949" s="162"/>
      <c r="L949" s="162"/>
      <c r="M949" s="162"/>
      <c r="N949" s="162"/>
      <c r="O949" s="162"/>
      <c r="P949" s="162"/>
      <c r="Q949" s="162"/>
      <c r="R949" s="162"/>
      <c r="S949" s="162"/>
      <c r="T949" s="162"/>
      <c r="U949" s="162"/>
      <c r="V949" s="162"/>
      <c r="W949" s="162"/>
      <c r="X949" s="162"/>
      <c r="Y949" s="162"/>
      <c r="Z949" s="162"/>
      <c r="AA949" s="162"/>
      <c r="AB949" s="162"/>
      <c r="AC949" s="162"/>
      <c r="AD949" s="162"/>
    </row>
    <row r="950" ht="14.25" customHeight="1">
      <c r="A950" s="162"/>
      <c r="B950" s="162"/>
      <c r="C950" s="162"/>
      <c r="D950" s="162"/>
      <c r="E950" s="162"/>
      <c r="F950" s="162"/>
      <c r="G950" s="162"/>
      <c r="H950" s="162"/>
      <c r="I950" s="162"/>
      <c r="J950" s="162"/>
      <c r="K950" s="162"/>
      <c r="L950" s="162"/>
      <c r="M950" s="162"/>
      <c r="N950" s="162"/>
      <c r="O950" s="162"/>
      <c r="P950" s="162"/>
      <c r="Q950" s="162"/>
      <c r="R950" s="162"/>
      <c r="S950" s="162"/>
      <c r="T950" s="162"/>
      <c r="U950" s="162"/>
      <c r="V950" s="162"/>
      <c r="W950" s="162"/>
      <c r="X950" s="162"/>
      <c r="Y950" s="162"/>
      <c r="Z950" s="162"/>
      <c r="AA950" s="162"/>
      <c r="AB950" s="162"/>
      <c r="AC950" s="162"/>
      <c r="AD950" s="162"/>
    </row>
    <row r="951" ht="14.25" customHeight="1">
      <c r="A951" s="162"/>
      <c r="B951" s="162"/>
      <c r="C951" s="162"/>
      <c r="D951" s="162"/>
      <c r="E951" s="162"/>
      <c r="F951" s="162"/>
      <c r="G951" s="162"/>
      <c r="H951" s="162"/>
      <c r="I951" s="162"/>
      <c r="J951" s="162"/>
      <c r="K951" s="162"/>
      <c r="L951" s="162"/>
      <c r="M951" s="162"/>
      <c r="N951" s="162"/>
      <c r="O951" s="162"/>
      <c r="P951" s="162"/>
      <c r="Q951" s="162"/>
      <c r="R951" s="162"/>
      <c r="S951" s="162"/>
      <c r="T951" s="162"/>
      <c r="U951" s="162"/>
      <c r="V951" s="162"/>
      <c r="W951" s="162"/>
      <c r="X951" s="162"/>
      <c r="Y951" s="162"/>
      <c r="Z951" s="162"/>
      <c r="AA951" s="162"/>
      <c r="AB951" s="162"/>
      <c r="AC951" s="162"/>
      <c r="AD951" s="162"/>
    </row>
    <row r="952" ht="14.25" customHeight="1">
      <c r="A952" s="162"/>
      <c r="B952" s="162"/>
      <c r="C952" s="162"/>
      <c r="D952" s="162"/>
      <c r="E952" s="162"/>
      <c r="F952" s="162"/>
      <c r="G952" s="162"/>
      <c r="H952" s="162"/>
      <c r="I952" s="162"/>
      <c r="J952" s="162"/>
      <c r="K952" s="162"/>
      <c r="L952" s="162"/>
      <c r="M952" s="162"/>
      <c r="N952" s="162"/>
      <c r="O952" s="162"/>
      <c r="P952" s="162"/>
      <c r="Q952" s="162"/>
      <c r="R952" s="162"/>
      <c r="S952" s="162"/>
      <c r="T952" s="162"/>
      <c r="U952" s="162"/>
      <c r="V952" s="162"/>
      <c r="W952" s="162"/>
      <c r="X952" s="162"/>
      <c r="Y952" s="162"/>
      <c r="Z952" s="162"/>
      <c r="AA952" s="162"/>
      <c r="AB952" s="162"/>
      <c r="AC952" s="162"/>
      <c r="AD952" s="162"/>
    </row>
    <row r="953" ht="14.25" customHeight="1">
      <c r="A953" s="162"/>
      <c r="B953" s="162"/>
      <c r="C953" s="162"/>
      <c r="D953" s="162"/>
      <c r="E953" s="162"/>
      <c r="F953" s="162"/>
      <c r="G953" s="162"/>
      <c r="H953" s="162"/>
      <c r="I953" s="162"/>
      <c r="J953" s="162"/>
      <c r="K953" s="162"/>
      <c r="L953" s="162"/>
      <c r="M953" s="162"/>
      <c r="N953" s="162"/>
      <c r="O953" s="162"/>
      <c r="P953" s="162"/>
      <c r="Q953" s="162"/>
      <c r="R953" s="162"/>
      <c r="S953" s="162"/>
      <c r="T953" s="162"/>
      <c r="U953" s="162"/>
      <c r="V953" s="162"/>
      <c r="W953" s="162"/>
      <c r="X953" s="162"/>
      <c r="Y953" s="162"/>
      <c r="Z953" s="162"/>
      <c r="AA953" s="162"/>
      <c r="AB953" s="162"/>
      <c r="AC953" s="162"/>
      <c r="AD953" s="162"/>
    </row>
    <row r="954" ht="14.25" customHeight="1">
      <c r="A954" s="162"/>
      <c r="B954" s="162"/>
      <c r="C954" s="162"/>
      <c r="D954" s="162"/>
      <c r="E954" s="162"/>
      <c r="F954" s="162"/>
      <c r="G954" s="162"/>
      <c r="H954" s="162"/>
      <c r="I954" s="162"/>
      <c r="J954" s="162"/>
      <c r="K954" s="162"/>
      <c r="L954" s="162"/>
      <c r="M954" s="162"/>
      <c r="N954" s="162"/>
      <c r="O954" s="162"/>
      <c r="P954" s="162"/>
      <c r="Q954" s="162"/>
      <c r="R954" s="162"/>
      <c r="S954" s="162"/>
      <c r="T954" s="162"/>
      <c r="U954" s="162"/>
      <c r="V954" s="162"/>
      <c r="W954" s="162"/>
      <c r="X954" s="162"/>
      <c r="Y954" s="162"/>
      <c r="Z954" s="162"/>
      <c r="AA954" s="162"/>
      <c r="AB954" s="162"/>
      <c r="AC954" s="162"/>
      <c r="AD954" s="162"/>
    </row>
    <row r="955" ht="14.25" customHeight="1">
      <c r="A955" s="162"/>
      <c r="B955" s="162"/>
      <c r="C955" s="162"/>
      <c r="D955" s="162"/>
      <c r="E955" s="162"/>
      <c r="F955" s="162"/>
      <c r="G955" s="162"/>
      <c r="H955" s="162"/>
      <c r="I955" s="162"/>
      <c r="J955" s="162"/>
      <c r="K955" s="162"/>
      <c r="L955" s="162"/>
      <c r="M955" s="162"/>
      <c r="N955" s="162"/>
      <c r="O955" s="162"/>
      <c r="P955" s="162"/>
      <c r="Q955" s="162"/>
      <c r="R955" s="162"/>
      <c r="S955" s="162"/>
      <c r="T955" s="162"/>
      <c r="U955" s="162"/>
      <c r="V955" s="162"/>
      <c r="W955" s="162"/>
      <c r="X955" s="162"/>
      <c r="Y955" s="162"/>
      <c r="Z955" s="162"/>
      <c r="AA955" s="162"/>
      <c r="AB955" s="162"/>
      <c r="AC955" s="162"/>
      <c r="AD955" s="162"/>
    </row>
    <row r="956" ht="14.25" customHeight="1">
      <c r="A956" s="162"/>
      <c r="B956" s="162"/>
      <c r="C956" s="162"/>
      <c r="D956" s="162"/>
      <c r="E956" s="162"/>
      <c r="F956" s="162"/>
      <c r="G956" s="162"/>
      <c r="H956" s="162"/>
      <c r="I956" s="162"/>
      <c r="J956" s="162"/>
      <c r="K956" s="162"/>
      <c r="L956" s="162"/>
      <c r="M956" s="162"/>
      <c r="N956" s="162"/>
      <c r="O956" s="162"/>
      <c r="P956" s="162"/>
      <c r="Q956" s="162"/>
      <c r="R956" s="162"/>
      <c r="S956" s="162"/>
      <c r="T956" s="162"/>
      <c r="U956" s="162"/>
      <c r="V956" s="162"/>
      <c r="W956" s="162"/>
      <c r="X956" s="162"/>
      <c r="Y956" s="162"/>
      <c r="Z956" s="162"/>
      <c r="AA956" s="162"/>
      <c r="AB956" s="162"/>
      <c r="AC956" s="162"/>
      <c r="AD956" s="162"/>
    </row>
    <row r="957" ht="14.25" customHeight="1">
      <c r="A957" s="162"/>
      <c r="B957" s="162"/>
      <c r="C957" s="162"/>
      <c r="D957" s="162"/>
      <c r="E957" s="162"/>
      <c r="F957" s="162"/>
      <c r="G957" s="162"/>
      <c r="H957" s="162"/>
      <c r="I957" s="162"/>
      <c r="J957" s="162"/>
      <c r="K957" s="162"/>
      <c r="L957" s="162"/>
      <c r="M957" s="162"/>
      <c r="N957" s="162"/>
      <c r="O957" s="162"/>
      <c r="P957" s="162"/>
      <c r="Q957" s="162"/>
      <c r="R957" s="162"/>
      <c r="S957" s="162"/>
      <c r="T957" s="162"/>
      <c r="U957" s="162"/>
      <c r="V957" s="162"/>
      <c r="W957" s="162"/>
      <c r="X957" s="162"/>
      <c r="Y957" s="162"/>
      <c r="Z957" s="162"/>
      <c r="AA957" s="162"/>
      <c r="AB957" s="162"/>
      <c r="AC957" s="162"/>
      <c r="AD957" s="162"/>
    </row>
    <row r="958" ht="14.25" customHeight="1">
      <c r="A958" s="162"/>
      <c r="B958" s="162"/>
      <c r="C958" s="162"/>
      <c r="D958" s="162"/>
      <c r="E958" s="162"/>
      <c r="F958" s="162"/>
      <c r="G958" s="162"/>
      <c r="H958" s="162"/>
      <c r="I958" s="162"/>
      <c r="J958" s="162"/>
      <c r="K958" s="162"/>
      <c r="L958" s="162"/>
      <c r="M958" s="162"/>
      <c r="N958" s="162"/>
      <c r="O958" s="162"/>
      <c r="P958" s="162"/>
      <c r="Q958" s="162"/>
      <c r="R958" s="162"/>
      <c r="S958" s="162"/>
      <c r="T958" s="162"/>
      <c r="U958" s="162"/>
      <c r="V958" s="162"/>
      <c r="W958" s="162"/>
      <c r="X958" s="162"/>
      <c r="Y958" s="162"/>
      <c r="Z958" s="162"/>
      <c r="AA958" s="162"/>
      <c r="AB958" s="162"/>
      <c r="AC958" s="162"/>
      <c r="AD958" s="162"/>
    </row>
    <row r="959" ht="14.25" customHeight="1">
      <c r="A959" s="162"/>
      <c r="B959" s="162"/>
      <c r="C959" s="162"/>
      <c r="D959" s="162"/>
      <c r="E959" s="162"/>
      <c r="F959" s="162"/>
      <c r="G959" s="162"/>
      <c r="H959" s="162"/>
      <c r="I959" s="162"/>
      <c r="J959" s="162"/>
      <c r="K959" s="162"/>
      <c r="L959" s="162"/>
      <c r="M959" s="162"/>
      <c r="N959" s="162"/>
      <c r="O959" s="162"/>
      <c r="P959" s="162"/>
      <c r="Q959" s="162"/>
      <c r="R959" s="162"/>
      <c r="S959" s="162"/>
      <c r="T959" s="162"/>
      <c r="U959" s="162"/>
      <c r="V959" s="162"/>
      <c r="W959" s="162"/>
      <c r="X959" s="162"/>
      <c r="Y959" s="162"/>
      <c r="Z959" s="162"/>
      <c r="AA959" s="162"/>
      <c r="AB959" s="162"/>
      <c r="AC959" s="162"/>
      <c r="AD959" s="162"/>
    </row>
    <row r="960" ht="14.25" customHeight="1">
      <c r="A960" s="162"/>
      <c r="B960" s="162"/>
      <c r="C960" s="162"/>
      <c r="D960" s="162"/>
      <c r="E960" s="162"/>
      <c r="F960" s="162"/>
      <c r="G960" s="162"/>
      <c r="H960" s="162"/>
      <c r="I960" s="162"/>
      <c r="J960" s="162"/>
      <c r="K960" s="162"/>
      <c r="L960" s="162"/>
      <c r="M960" s="162"/>
      <c r="N960" s="162"/>
      <c r="O960" s="162"/>
      <c r="P960" s="162"/>
      <c r="Q960" s="162"/>
      <c r="R960" s="162"/>
      <c r="S960" s="162"/>
      <c r="T960" s="162"/>
      <c r="U960" s="162"/>
      <c r="V960" s="162"/>
      <c r="W960" s="162"/>
      <c r="X960" s="162"/>
      <c r="Y960" s="162"/>
      <c r="Z960" s="162"/>
      <c r="AA960" s="162"/>
      <c r="AB960" s="162"/>
      <c r="AC960" s="162"/>
      <c r="AD960" s="162"/>
    </row>
    <row r="961" ht="14.25" customHeight="1">
      <c r="A961" s="162"/>
      <c r="B961" s="162"/>
      <c r="C961" s="162"/>
      <c r="D961" s="162"/>
      <c r="E961" s="162"/>
      <c r="F961" s="162"/>
      <c r="G961" s="162"/>
      <c r="H961" s="162"/>
      <c r="I961" s="162"/>
      <c r="J961" s="162"/>
      <c r="K961" s="162"/>
      <c r="L961" s="162"/>
      <c r="M961" s="162"/>
      <c r="N961" s="162"/>
      <c r="O961" s="162"/>
      <c r="P961" s="162"/>
      <c r="Q961" s="162"/>
      <c r="R961" s="162"/>
      <c r="S961" s="162"/>
      <c r="T961" s="162"/>
      <c r="U961" s="162"/>
      <c r="V961" s="162"/>
      <c r="W961" s="162"/>
      <c r="X961" s="162"/>
      <c r="Y961" s="162"/>
      <c r="Z961" s="162"/>
      <c r="AA961" s="162"/>
      <c r="AB961" s="162"/>
      <c r="AC961" s="162"/>
      <c r="AD961" s="162"/>
    </row>
    <row r="962" ht="14.25" customHeight="1">
      <c r="A962" s="162"/>
      <c r="B962" s="162"/>
      <c r="C962" s="162"/>
      <c r="D962" s="162"/>
      <c r="E962" s="162"/>
      <c r="F962" s="162"/>
      <c r="G962" s="162"/>
      <c r="H962" s="162"/>
      <c r="I962" s="162"/>
      <c r="J962" s="162"/>
      <c r="K962" s="162"/>
      <c r="L962" s="162"/>
      <c r="M962" s="162"/>
      <c r="N962" s="162"/>
      <c r="O962" s="162"/>
      <c r="P962" s="162"/>
      <c r="Q962" s="162"/>
      <c r="R962" s="162"/>
      <c r="S962" s="162"/>
      <c r="T962" s="162"/>
      <c r="U962" s="162"/>
      <c r="V962" s="162"/>
      <c r="W962" s="162"/>
      <c r="X962" s="162"/>
      <c r="Y962" s="162"/>
      <c r="Z962" s="162"/>
      <c r="AA962" s="162"/>
      <c r="AB962" s="162"/>
      <c r="AC962" s="162"/>
      <c r="AD962" s="162"/>
    </row>
    <row r="963" ht="14.25" customHeight="1">
      <c r="A963" s="162"/>
      <c r="B963" s="162"/>
      <c r="C963" s="162"/>
      <c r="D963" s="162"/>
      <c r="E963" s="162"/>
      <c r="F963" s="162"/>
      <c r="G963" s="162"/>
      <c r="H963" s="162"/>
      <c r="I963" s="162"/>
      <c r="J963" s="162"/>
      <c r="K963" s="162"/>
      <c r="L963" s="162"/>
      <c r="M963" s="162"/>
      <c r="N963" s="162"/>
      <c r="O963" s="162"/>
      <c r="P963" s="162"/>
      <c r="Q963" s="162"/>
      <c r="R963" s="162"/>
      <c r="S963" s="162"/>
      <c r="T963" s="162"/>
      <c r="U963" s="162"/>
      <c r="V963" s="162"/>
      <c r="W963" s="162"/>
      <c r="X963" s="162"/>
      <c r="Y963" s="162"/>
      <c r="Z963" s="162"/>
      <c r="AA963" s="162"/>
      <c r="AB963" s="162"/>
      <c r="AC963" s="162"/>
      <c r="AD963" s="162"/>
    </row>
    <row r="964" ht="14.25" customHeight="1">
      <c r="A964" s="162"/>
      <c r="B964" s="162"/>
      <c r="C964" s="162"/>
      <c r="D964" s="162"/>
      <c r="E964" s="162"/>
      <c r="F964" s="162"/>
      <c r="G964" s="162"/>
      <c r="H964" s="162"/>
      <c r="I964" s="162"/>
      <c r="J964" s="162"/>
      <c r="K964" s="162"/>
      <c r="L964" s="162"/>
      <c r="M964" s="162"/>
      <c r="N964" s="162"/>
      <c r="O964" s="162"/>
      <c r="P964" s="162"/>
      <c r="Q964" s="162"/>
      <c r="R964" s="162"/>
      <c r="S964" s="162"/>
      <c r="T964" s="162"/>
      <c r="U964" s="162"/>
      <c r="V964" s="162"/>
      <c r="W964" s="162"/>
      <c r="X964" s="162"/>
      <c r="Y964" s="162"/>
      <c r="Z964" s="162"/>
      <c r="AA964" s="162"/>
      <c r="AB964" s="162"/>
      <c r="AC964" s="162"/>
      <c r="AD964" s="162"/>
    </row>
    <row r="965" ht="14.25" customHeight="1">
      <c r="A965" s="162"/>
      <c r="B965" s="162"/>
      <c r="C965" s="162"/>
      <c r="D965" s="162"/>
      <c r="E965" s="162"/>
      <c r="F965" s="162"/>
      <c r="G965" s="162"/>
      <c r="H965" s="162"/>
      <c r="I965" s="162"/>
      <c r="J965" s="162"/>
      <c r="K965" s="162"/>
      <c r="L965" s="162"/>
      <c r="M965" s="162"/>
      <c r="N965" s="162"/>
      <c r="O965" s="162"/>
      <c r="P965" s="162"/>
      <c r="Q965" s="162"/>
      <c r="R965" s="162"/>
      <c r="S965" s="162"/>
      <c r="T965" s="162"/>
      <c r="U965" s="162"/>
      <c r="V965" s="162"/>
      <c r="W965" s="162"/>
      <c r="X965" s="162"/>
      <c r="Y965" s="162"/>
      <c r="Z965" s="162"/>
      <c r="AA965" s="162"/>
      <c r="AB965" s="162"/>
      <c r="AC965" s="162"/>
      <c r="AD965" s="162"/>
    </row>
    <row r="966" ht="14.25" customHeight="1">
      <c r="A966" s="162"/>
      <c r="B966" s="162"/>
      <c r="C966" s="162"/>
      <c r="D966" s="162"/>
      <c r="E966" s="162"/>
      <c r="F966" s="162"/>
      <c r="G966" s="162"/>
      <c r="H966" s="162"/>
      <c r="I966" s="162"/>
      <c r="J966" s="162"/>
      <c r="K966" s="162"/>
      <c r="L966" s="162"/>
      <c r="M966" s="162"/>
      <c r="N966" s="162"/>
      <c r="O966" s="162"/>
      <c r="P966" s="162"/>
      <c r="Q966" s="162"/>
      <c r="R966" s="162"/>
      <c r="S966" s="162"/>
      <c r="T966" s="162"/>
      <c r="U966" s="162"/>
      <c r="V966" s="162"/>
      <c r="W966" s="162"/>
      <c r="X966" s="162"/>
      <c r="Y966" s="162"/>
      <c r="Z966" s="162"/>
      <c r="AA966" s="162"/>
      <c r="AB966" s="162"/>
      <c r="AC966" s="162"/>
      <c r="AD966" s="162"/>
    </row>
    <row r="967" ht="14.25" customHeight="1">
      <c r="A967" s="162"/>
      <c r="B967" s="162"/>
      <c r="C967" s="162"/>
      <c r="D967" s="162"/>
      <c r="E967" s="162"/>
      <c r="F967" s="162"/>
      <c r="G967" s="162"/>
      <c r="H967" s="162"/>
      <c r="I967" s="162"/>
      <c r="J967" s="162"/>
      <c r="K967" s="162"/>
      <c r="L967" s="162"/>
      <c r="M967" s="162"/>
      <c r="N967" s="162"/>
      <c r="O967" s="162"/>
      <c r="P967" s="162"/>
      <c r="Q967" s="162"/>
      <c r="R967" s="162"/>
      <c r="S967" s="162"/>
      <c r="T967" s="162"/>
      <c r="U967" s="162"/>
      <c r="V967" s="162"/>
      <c r="W967" s="162"/>
      <c r="X967" s="162"/>
      <c r="Y967" s="162"/>
      <c r="Z967" s="162"/>
      <c r="AA967" s="162"/>
      <c r="AB967" s="162"/>
      <c r="AC967" s="162"/>
      <c r="AD967" s="162"/>
    </row>
    <row r="968" ht="14.25" customHeight="1">
      <c r="A968" s="162"/>
      <c r="B968" s="162"/>
      <c r="C968" s="162"/>
      <c r="D968" s="162"/>
      <c r="E968" s="162"/>
      <c r="F968" s="162"/>
      <c r="G968" s="162"/>
      <c r="H968" s="162"/>
      <c r="I968" s="162"/>
      <c r="J968" s="162"/>
      <c r="K968" s="162"/>
      <c r="L968" s="162"/>
      <c r="M968" s="162"/>
      <c r="N968" s="162"/>
      <c r="O968" s="162"/>
      <c r="P968" s="162"/>
      <c r="Q968" s="162"/>
      <c r="R968" s="162"/>
      <c r="S968" s="162"/>
      <c r="T968" s="162"/>
      <c r="U968" s="162"/>
      <c r="V968" s="162"/>
      <c r="W968" s="162"/>
      <c r="X968" s="162"/>
      <c r="Y968" s="162"/>
      <c r="Z968" s="162"/>
      <c r="AA968" s="162"/>
      <c r="AB968" s="162"/>
      <c r="AC968" s="162"/>
      <c r="AD968" s="162"/>
    </row>
    <row r="969" ht="14.25" customHeight="1">
      <c r="A969" s="162"/>
      <c r="B969" s="162"/>
      <c r="C969" s="162"/>
      <c r="D969" s="162"/>
      <c r="E969" s="162"/>
      <c r="F969" s="162"/>
      <c r="G969" s="162"/>
      <c r="H969" s="162"/>
      <c r="I969" s="162"/>
      <c r="J969" s="162"/>
      <c r="K969" s="162"/>
      <c r="L969" s="162"/>
      <c r="M969" s="162"/>
      <c r="N969" s="162"/>
      <c r="O969" s="162"/>
      <c r="P969" s="162"/>
      <c r="Q969" s="162"/>
      <c r="R969" s="162"/>
      <c r="S969" s="162"/>
      <c r="T969" s="162"/>
      <c r="U969" s="162"/>
      <c r="V969" s="162"/>
      <c r="W969" s="162"/>
      <c r="X969" s="162"/>
      <c r="Y969" s="162"/>
      <c r="Z969" s="162"/>
      <c r="AA969" s="162"/>
      <c r="AB969" s="162"/>
      <c r="AC969" s="162"/>
      <c r="AD969" s="162"/>
    </row>
    <row r="970" ht="14.25" customHeight="1">
      <c r="A970" s="162"/>
      <c r="B970" s="162"/>
      <c r="C970" s="162"/>
      <c r="D970" s="162"/>
      <c r="E970" s="162"/>
      <c r="F970" s="162"/>
      <c r="G970" s="162"/>
      <c r="H970" s="162"/>
      <c r="I970" s="162"/>
      <c r="J970" s="162"/>
      <c r="K970" s="162"/>
      <c r="L970" s="162"/>
      <c r="M970" s="162"/>
      <c r="N970" s="162"/>
      <c r="O970" s="162"/>
      <c r="P970" s="162"/>
      <c r="Q970" s="162"/>
      <c r="R970" s="162"/>
      <c r="S970" s="162"/>
      <c r="T970" s="162"/>
      <c r="U970" s="162"/>
      <c r="V970" s="162"/>
      <c r="W970" s="162"/>
      <c r="X970" s="162"/>
      <c r="Y970" s="162"/>
      <c r="Z970" s="162"/>
      <c r="AA970" s="162"/>
      <c r="AB970" s="162"/>
      <c r="AC970" s="162"/>
      <c r="AD970" s="162"/>
    </row>
    <row r="971" ht="14.25" customHeight="1">
      <c r="A971" s="162"/>
      <c r="B971" s="162"/>
      <c r="C971" s="162"/>
      <c r="D971" s="162"/>
      <c r="E971" s="162"/>
      <c r="F971" s="162"/>
      <c r="G971" s="162"/>
      <c r="H971" s="162"/>
      <c r="I971" s="162"/>
      <c r="J971" s="162"/>
      <c r="K971" s="162"/>
      <c r="L971" s="162"/>
      <c r="M971" s="162"/>
      <c r="N971" s="162"/>
      <c r="O971" s="162"/>
      <c r="P971" s="162"/>
      <c r="Q971" s="162"/>
      <c r="R971" s="162"/>
      <c r="S971" s="162"/>
      <c r="T971" s="162"/>
      <c r="U971" s="162"/>
      <c r="V971" s="162"/>
      <c r="W971" s="162"/>
      <c r="X971" s="162"/>
      <c r="Y971" s="162"/>
      <c r="Z971" s="162"/>
      <c r="AA971" s="162"/>
      <c r="AB971" s="162"/>
      <c r="AC971" s="162"/>
      <c r="AD971" s="162"/>
    </row>
    <row r="972" ht="14.25" customHeight="1">
      <c r="A972" s="162"/>
      <c r="B972" s="162"/>
      <c r="C972" s="162"/>
      <c r="D972" s="162"/>
      <c r="E972" s="162"/>
      <c r="F972" s="162"/>
      <c r="G972" s="162"/>
      <c r="H972" s="162"/>
      <c r="I972" s="162"/>
      <c r="J972" s="162"/>
      <c r="K972" s="162"/>
      <c r="L972" s="162"/>
      <c r="M972" s="162"/>
      <c r="N972" s="162"/>
      <c r="O972" s="162"/>
      <c r="P972" s="162"/>
      <c r="Q972" s="162"/>
      <c r="R972" s="162"/>
      <c r="S972" s="162"/>
      <c r="T972" s="162"/>
      <c r="U972" s="162"/>
      <c r="V972" s="162"/>
      <c r="W972" s="162"/>
      <c r="X972" s="162"/>
      <c r="Y972" s="162"/>
      <c r="Z972" s="162"/>
      <c r="AA972" s="162"/>
      <c r="AB972" s="162"/>
      <c r="AC972" s="162"/>
      <c r="AD972" s="162"/>
    </row>
    <row r="973" ht="14.25" customHeight="1">
      <c r="A973" s="162"/>
      <c r="B973" s="162"/>
      <c r="C973" s="162"/>
      <c r="D973" s="162"/>
      <c r="E973" s="162"/>
      <c r="F973" s="162"/>
      <c r="G973" s="162"/>
      <c r="H973" s="162"/>
      <c r="I973" s="162"/>
      <c r="J973" s="162"/>
      <c r="K973" s="162"/>
      <c r="L973" s="162"/>
      <c r="M973" s="162"/>
      <c r="N973" s="162"/>
      <c r="O973" s="162"/>
      <c r="P973" s="162"/>
      <c r="Q973" s="162"/>
      <c r="R973" s="162"/>
      <c r="S973" s="162"/>
      <c r="T973" s="162"/>
      <c r="U973" s="162"/>
      <c r="V973" s="162"/>
      <c r="W973" s="162"/>
      <c r="X973" s="162"/>
      <c r="Y973" s="162"/>
      <c r="Z973" s="162"/>
      <c r="AA973" s="162"/>
      <c r="AB973" s="162"/>
      <c r="AC973" s="162"/>
      <c r="AD973" s="162"/>
    </row>
    <row r="974" ht="14.25" customHeight="1">
      <c r="A974" s="162"/>
      <c r="B974" s="162"/>
      <c r="C974" s="162"/>
      <c r="D974" s="162"/>
      <c r="E974" s="162"/>
      <c r="F974" s="162"/>
      <c r="G974" s="162"/>
      <c r="H974" s="162"/>
      <c r="I974" s="162"/>
      <c r="J974" s="162"/>
      <c r="K974" s="162"/>
      <c r="L974" s="162"/>
      <c r="M974" s="162"/>
      <c r="N974" s="162"/>
      <c r="O974" s="162"/>
      <c r="P974" s="162"/>
      <c r="Q974" s="162"/>
      <c r="R974" s="162"/>
      <c r="S974" s="162"/>
      <c r="T974" s="162"/>
      <c r="U974" s="162"/>
      <c r="V974" s="162"/>
      <c r="W974" s="162"/>
      <c r="X974" s="162"/>
      <c r="Y974" s="162"/>
      <c r="Z974" s="162"/>
      <c r="AA974" s="162"/>
      <c r="AB974" s="162"/>
      <c r="AC974" s="162"/>
      <c r="AD974" s="162"/>
    </row>
    <row r="975" ht="14.25" customHeight="1">
      <c r="A975" s="162"/>
      <c r="B975" s="162"/>
      <c r="C975" s="162"/>
      <c r="D975" s="162"/>
      <c r="E975" s="162"/>
      <c r="F975" s="162"/>
      <c r="G975" s="162"/>
      <c r="H975" s="162"/>
      <c r="I975" s="162"/>
      <c r="J975" s="162"/>
      <c r="K975" s="162"/>
      <c r="L975" s="162"/>
      <c r="M975" s="162"/>
      <c r="N975" s="162"/>
      <c r="O975" s="162"/>
      <c r="P975" s="162"/>
      <c r="Q975" s="162"/>
      <c r="R975" s="162"/>
      <c r="S975" s="162"/>
      <c r="T975" s="162"/>
      <c r="U975" s="162"/>
      <c r="V975" s="162"/>
      <c r="W975" s="162"/>
      <c r="X975" s="162"/>
      <c r="Y975" s="162"/>
      <c r="Z975" s="162"/>
      <c r="AA975" s="162"/>
      <c r="AB975" s="162"/>
      <c r="AC975" s="162"/>
      <c r="AD975" s="162"/>
    </row>
    <row r="976" ht="14.25" customHeight="1">
      <c r="A976" s="162"/>
      <c r="B976" s="162"/>
      <c r="C976" s="162"/>
      <c r="D976" s="162"/>
      <c r="E976" s="162"/>
      <c r="F976" s="162"/>
      <c r="G976" s="162"/>
      <c r="H976" s="162"/>
      <c r="I976" s="162"/>
      <c r="J976" s="162"/>
      <c r="K976" s="162"/>
      <c r="L976" s="162"/>
      <c r="M976" s="162"/>
      <c r="N976" s="162"/>
      <c r="O976" s="162"/>
      <c r="P976" s="162"/>
      <c r="Q976" s="162"/>
      <c r="R976" s="162"/>
      <c r="S976" s="162"/>
      <c r="T976" s="162"/>
      <c r="U976" s="162"/>
      <c r="V976" s="162"/>
      <c r="W976" s="162"/>
      <c r="X976" s="162"/>
      <c r="Y976" s="162"/>
      <c r="Z976" s="162"/>
      <c r="AA976" s="162"/>
      <c r="AB976" s="162"/>
      <c r="AC976" s="162"/>
      <c r="AD976" s="162"/>
    </row>
    <row r="977" ht="14.25" customHeight="1">
      <c r="A977" s="162"/>
      <c r="B977" s="162"/>
      <c r="C977" s="162"/>
      <c r="D977" s="162"/>
      <c r="E977" s="162"/>
      <c r="F977" s="162"/>
      <c r="G977" s="162"/>
      <c r="H977" s="162"/>
      <c r="I977" s="162"/>
      <c r="J977" s="162"/>
      <c r="K977" s="162"/>
      <c r="L977" s="162"/>
      <c r="M977" s="162"/>
      <c r="N977" s="162"/>
      <c r="O977" s="162"/>
      <c r="P977" s="162"/>
      <c r="Q977" s="162"/>
      <c r="R977" s="162"/>
      <c r="S977" s="162"/>
      <c r="T977" s="162"/>
      <c r="U977" s="162"/>
      <c r="V977" s="162"/>
      <c r="W977" s="162"/>
      <c r="X977" s="162"/>
      <c r="Y977" s="162"/>
      <c r="Z977" s="162"/>
      <c r="AA977" s="162"/>
      <c r="AB977" s="162"/>
      <c r="AC977" s="162"/>
      <c r="AD977" s="162"/>
    </row>
    <row r="978" ht="14.25" customHeight="1">
      <c r="A978" s="162"/>
      <c r="B978" s="162"/>
      <c r="C978" s="162"/>
      <c r="D978" s="162"/>
      <c r="E978" s="162"/>
      <c r="F978" s="162"/>
      <c r="G978" s="162"/>
      <c r="H978" s="162"/>
      <c r="I978" s="162"/>
      <c r="J978" s="162"/>
      <c r="K978" s="162"/>
      <c r="L978" s="162"/>
      <c r="M978" s="162"/>
      <c r="N978" s="162"/>
      <c r="O978" s="162"/>
      <c r="P978" s="162"/>
      <c r="Q978" s="162"/>
      <c r="R978" s="162"/>
      <c r="S978" s="162"/>
      <c r="T978" s="162"/>
      <c r="U978" s="162"/>
      <c r="V978" s="162"/>
      <c r="W978" s="162"/>
      <c r="X978" s="162"/>
      <c r="Y978" s="162"/>
      <c r="Z978" s="162"/>
      <c r="AA978" s="162"/>
      <c r="AB978" s="162"/>
      <c r="AC978" s="162"/>
      <c r="AD978" s="162"/>
    </row>
    <row r="979" ht="14.25" customHeight="1">
      <c r="A979" s="162"/>
      <c r="B979" s="162"/>
      <c r="C979" s="162"/>
      <c r="D979" s="162"/>
      <c r="E979" s="162"/>
      <c r="F979" s="162"/>
      <c r="G979" s="162"/>
      <c r="H979" s="162"/>
      <c r="I979" s="162"/>
      <c r="J979" s="162"/>
      <c r="K979" s="162"/>
      <c r="L979" s="162"/>
      <c r="M979" s="162"/>
      <c r="N979" s="162"/>
      <c r="O979" s="162"/>
      <c r="P979" s="162"/>
      <c r="Q979" s="162"/>
      <c r="R979" s="162"/>
      <c r="S979" s="162"/>
      <c r="T979" s="162"/>
      <c r="U979" s="162"/>
      <c r="V979" s="162"/>
      <c r="W979" s="162"/>
      <c r="X979" s="162"/>
      <c r="Y979" s="162"/>
      <c r="Z979" s="162"/>
      <c r="AA979" s="162"/>
      <c r="AB979" s="162"/>
      <c r="AC979" s="162"/>
      <c r="AD979" s="162"/>
    </row>
    <row r="980" ht="14.25" customHeight="1">
      <c r="A980" s="162"/>
      <c r="B980" s="162"/>
      <c r="C980" s="162"/>
      <c r="D980" s="162"/>
      <c r="E980" s="162"/>
      <c r="F980" s="162"/>
      <c r="G980" s="162"/>
      <c r="H980" s="162"/>
      <c r="I980" s="162"/>
      <c r="J980" s="162"/>
      <c r="K980" s="162"/>
      <c r="L980" s="162"/>
      <c r="M980" s="162"/>
      <c r="N980" s="162"/>
      <c r="O980" s="162"/>
      <c r="P980" s="162"/>
      <c r="Q980" s="162"/>
      <c r="R980" s="162"/>
      <c r="S980" s="162"/>
      <c r="T980" s="162"/>
      <c r="U980" s="162"/>
      <c r="V980" s="162"/>
      <c r="W980" s="162"/>
      <c r="X980" s="162"/>
      <c r="Y980" s="162"/>
      <c r="Z980" s="162"/>
      <c r="AA980" s="162"/>
      <c r="AB980" s="162"/>
      <c r="AC980" s="162"/>
      <c r="AD980" s="162"/>
    </row>
    <row r="981" ht="14.25" customHeight="1">
      <c r="A981" s="162"/>
      <c r="B981" s="162"/>
      <c r="C981" s="162"/>
      <c r="D981" s="162"/>
      <c r="E981" s="162"/>
      <c r="F981" s="162"/>
      <c r="G981" s="162"/>
      <c r="H981" s="162"/>
      <c r="I981" s="162"/>
      <c r="J981" s="162"/>
      <c r="K981" s="162"/>
      <c r="L981" s="162"/>
      <c r="M981" s="162"/>
      <c r="N981" s="162"/>
      <c r="O981" s="162"/>
      <c r="P981" s="162"/>
      <c r="Q981" s="162"/>
      <c r="R981" s="162"/>
      <c r="S981" s="162"/>
      <c r="T981" s="162"/>
      <c r="U981" s="162"/>
      <c r="V981" s="162"/>
      <c r="W981" s="162"/>
      <c r="X981" s="162"/>
      <c r="Y981" s="162"/>
      <c r="Z981" s="162"/>
      <c r="AA981" s="162"/>
      <c r="AB981" s="162"/>
      <c r="AC981" s="162"/>
      <c r="AD981" s="162"/>
    </row>
    <row r="982" ht="14.25" customHeight="1">
      <c r="A982" s="162"/>
      <c r="B982" s="162"/>
      <c r="C982" s="162"/>
      <c r="D982" s="162"/>
      <c r="E982" s="162"/>
      <c r="F982" s="162"/>
      <c r="G982" s="162"/>
      <c r="H982" s="162"/>
      <c r="I982" s="162"/>
      <c r="J982" s="162"/>
      <c r="K982" s="162"/>
      <c r="L982" s="162"/>
      <c r="M982" s="162"/>
      <c r="N982" s="162"/>
      <c r="O982" s="162"/>
      <c r="P982" s="162"/>
      <c r="Q982" s="162"/>
      <c r="R982" s="162"/>
      <c r="S982" s="162"/>
      <c r="T982" s="162"/>
      <c r="U982" s="162"/>
      <c r="V982" s="162"/>
      <c r="W982" s="162"/>
      <c r="X982" s="162"/>
      <c r="Y982" s="162"/>
      <c r="Z982" s="162"/>
      <c r="AA982" s="162"/>
      <c r="AB982" s="162"/>
      <c r="AC982" s="162"/>
      <c r="AD982" s="162"/>
    </row>
    <row r="983" ht="14.25" customHeight="1">
      <c r="A983" s="162"/>
      <c r="B983" s="162"/>
      <c r="C983" s="162"/>
      <c r="D983" s="162"/>
      <c r="E983" s="162"/>
      <c r="F983" s="162"/>
      <c r="G983" s="162"/>
      <c r="H983" s="162"/>
      <c r="I983" s="162"/>
      <c r="J983" s="162"/>
      <c r="K983" s="162"/>
      <c r="L983" s="162"/>
      <c r="M983" s="162"/>
      <c r="N983" s="162"/>
      <c r="O983" s="162"/>
      <c r="P983" s="162"/>
      <c r="Q983" s="162"/>
      <c r="R983" s="162"/>
      <c r="S983" s="162"/>
      <c r="T983" s="162"/>
      <c r="U983" s="162"/>
      <c r="V983" s="162"/>
      <c r="W983" s="162"/>
      <c r="X983" s="162"/>
      <c r="Y983" s="162"/>
      <c r="Z983" s="162"/>
      <c r="AA983" s="162"/>
      <c r="AB983" s="162"/>
      <c r="AC983" s="162"/>
      <c r="AD983" s="162"/>
    </row>
    <row r="984" ht="14.25" customHeight="1">
      <c r="A984" s="162"/>
      <c r="B984" s="162"/>
      <c r="C984" s="162"/>
      <c r="D984" s="162"/>
      <c r="E984" s="162"/>
      <c r="F984" s="162"/>
      <c r="G984" s="162"/>
      <c r="H984" s="162"/>
      <c r="I984" s="162"/>
      <c r="J984" s="162"/>
      <c r="K984" s="162"/>
      <c r="L984" s="162"/>
      <c r="M984" s="162"/>
      <c r="N984" s="162"/>
      <c r="O984" s="162"/>
      <c r="P984" s="162"/>
      <c r="Q984" s="162"/>
      <c r="R984" s="162"/>
      <c r="S984" s="162"/>
      <c r="T984" s="162"/>
      <c r="U984" s="162"/>
      <c r="V984" s="162"/>
      <c r="W984" s="162"/>
      <c r="X984" s="162"/>
      <c r="Y984" s="162"/>
      <c r="Z984" s="162"/>
      <c r="AA984" s="162"/>
      <c r="AB984" s="162"/>
      <c r="AC984" s="162"/>
      <c r="AD984" s="162"/>
    </row>
    <row r="985" ht="14.25" customHeight="1">
      <c r="A985" s="162"/>
      <c r="B985" s="162"/>
      <c r="C985" s="162"/>
      <c r="D985" s="162"/>
      <c r="E985" s="162"/>
      <c r="F985" s="162"/>
      <c r="G985" s="162"/>
      <c r="H985" s="162"/>
      <c r="I985" s="162"/>
      <c r="J985" s="162"/>
      <c r="K985" s="162"/>
      <c r="L985" s="162"/>
      <c r="M985" s="162"/>
      <c r="N985" s="162"/>
      <c r="O985" s="162"/>
      <c r="P985" s="162"/>
      <c r="Q985" s="162"/>
      <c r="R985" s="162"/>
      <c r="S985" s="162"/>
      <c r="T985" s="162"/>
      <c r="U985" s="162"/>
      <c r="V985" s="162"/>
      <c r="W985" s="162"/>
      <c r="X985" s="162"/>
      <c r="Y985" s="162"/>
      <c r="Z985" s="162"/>
      <c r="AA985" s="162"/>
      <c r="AB985" s="162"/>
      <c r="AC985" s="162"/>
      <c r="AD985" s="162"/>
    </row>
    <row r="986" ht="14.25" customHeight="1">
      <c r="A986" s="162"/>
      <c r="B986" s="162"/>
      <c r="C986" s="162"/>
      <c r="D986" s="162"/>
      <c r="E986" s="162"/>
      <c r="F986" s="162"/>
      <c r="G986" s="162"/>
      <c r="H986" s="162"/>
      <c r="I986" s="162"/>
      <c r="J986" s="162"/>
      <c r="K986" s="162"/>
      <c r="L986" s="162"/>
      <c r="M986" s="162"/>
      <c r="N986" s="162"/>
      <c r="O986" s="162"/>
      <c r="P986" s="162"/>
      <c r="Q986" s="162"/>
      <c r="R986" s="162"/>
      <c r="S986" s="162"/>
      <c r="T986" s="162"/>
      <c r="U986" s="162"/>
      <c r="V986" s="162"/>
      <c r="W986" s="162"/>
      <c r="X986" s="162"/>
      <c r="Y986" s="162"/>
      <c r="Z986" s="162"/>
      <c r="AA986" s="162"/>
      <c r="AB986" s="162"/>
      <c r="AC986" s="162"/>
      <c r="AD986" s="162"/>
    </row>
    <row r="987" ht="14.25" customHeight="1">
      <c r="A987" s="162"/>
      <c r="B987" s="162"/>
      <c r="C987" s="162"/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O987" s="162"/>
      <c r="P987" s="162"/>
      <c r="Q987" s="162"/>
      <c r="R987" s="162"/>
      <c r="S987" s="162"/>
      <c r="T987" s="162"/>
      <c r="U987" s="162"/>
      <c r="V987" s="162"/>
      <c r="W987" s="162"/>
      <c r="X987" s="162"/>
      <c r="Y987" s="162"/>
      <c r="Z987" s="162"/>
      <c r="AA987" s="162"/>
      <c r="AB987" s="162"/>
      <c r="AC987" s="162"/>
      <c r="AD987" s="162"/>
    </row>
    <row r="988" ht="14.25" customHeight="1">
      <c r="A988" s="162"/>
      <c r="B988" s="162"/>
      <c r="C988" s="162"/>
      <c r="D988" s="162"/>
      <c r="E988" s="162"/>
      <c r="F988" s="162"/>
      <c r="G988" s="162"/>
      <c r="H988" s="162"/>
      <c r="I988" s="162"/>
      <c r="J988" s="162"/>
      <c r="K988" s="162"/>
      <c r="L988" s="162"/>
      <c r="M988" s="162"/>
      <c r="N988" s="162"/>
      <c r="O988" s="162"/>
      <c r="P988" s="162"/>
      <c r="Q988" s="162"/>
      <c r="R988" s="162"/>
      <c r="S988" s="162"/>
      <c r="T988" s="162"/>
      <c r="U988" s="162"/>
      <c r="V988" s="162"/>
      <c r="W988" s="162"/>
      <c r="X988" s="162"/>
      <c r="Y988" s="162"/>
      <c r="Z988" s="162"/>
      <c r="AA988" s="162"/>
      <c r="AB988" s="162"/>
      <c r="AC988" s="162"/>
      <c r="AD988" s="162"/>
    </row>
    <row r="989" ht="14.25" customHeight="1">
      <c r="A989" s="162"/>
      <c r="B989" s="162"/>
      <c r="C989" s="162"/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62"/>
      <c r="P989" s="162"/>
      <c r="Q989" s="162"/>
      <c r="R989" s="162"/>
      <c r="S989" s="162"/>
      <c r="T989" s="162"/>
      <c r="U989" s="162"/>
      <c r="V989" s="162"/>
      <c r="W989" s="162"/>
      <c r="X989" s="162"/>
      <c r="Y989" s="162"/>
      <c r="Z989" s="162"/>
      <c r="AA989" s="162"/>
      <c r="AB989" s="162"/>
      <c r="AC989" s="162"/>
      <c r="AD989" s="162"/>
    </row>
    <row r="990" ht="14.25" customHeight="1">
      <c r="A990" s="162"/>
      <c r="B990" s="162"/>
      <c r="C990" s="162"/>
      <c r="D990" s="162"/>
      <c r="E990" s="162"/>
      <c r="F990" s="162"/>
      <c r="G990" s="162"/>
      <c r="H990" s="162"/>
      <c r="I990" s="162"/>
      <c r="J990" s="162"/>
      <c r="K990" s="162"/>
      <c r="L990" s="162"/>
      <c r="M990" s="162"/>
      <c r="N990" s="162"/>
      <c r="O990" s="162"/>
      <c r="P990" s="162"/>
      <c r="Q990" s="162"/>
      <c r="R990" s="162"/>
      <c r="S990" s="162"/>
      <c r="T990" s="162"/>
      <c r="U990" s="162"/>
      <c r="V990" s="162"/>
      <c r="W990" s="162"/>
      <c r="X990" s="162"/>
      <c r="Y990" s="162"/>
      <c r="Z990" s="162"/>
      <c r="AA990" s="162"/>
      <c r="AB990" s="162"/>
      <c r="AC990" s="162"/>
      <c r="AD990" s="162"/>
    </row>
    <row r="991" ht="14.25" customHeight="1">
      <c r="A991" s="162"/>
      <c r="B991" s="162"/>
      <c r="C991" s="162"/>
      <c r="D991" s="162"/>
      <c r="E991" s="162"/>
      <c r="F991" s="162"/>
      <c r="G991" s="162"/>
      <c r="H991" s="162"/>
      <c r="I991" s="162"/>
      <c r="J991" s="162"/>
      <c r="K991" s="162"/>
      <c r="L991" s="162"/>
      <c r="M991" s="162"/>
      <c r="N991" s="162"/>
      <c r="O991" s="162"/>
      <c r="P991" s="162"/>
      <c r="Q991" s="162"/>
      <c r="R991" s="162"/>
      <c r="S991" s="162"/>
      <c r="T991" s="162"/>
      <c r="U991" s="162"/>
      <c r="V991" s="162"/>
      <c r="W991" s="162"/>
      <c r="X991" s="162"/>
      <c r="Y991" s="162"/>
      <c r="Z991" s="162"/>
      <c r="AA991" s="162"/>
      <c r="AB991" s="162"/>
      <c r="AC991" s="162"/>
      <c r="AD991" s="162"/>
    </row>
    <row r="992" ht="14.25" customHeight="1">
      <c r="A992" s="162"/>
      <c r="B992" s="162"/>
      <c r="C992" s="162"/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2"/>
      <c r="O992" s="162"/>
      <c r="P992" s="162"/>
      <c r="Q992" s="162"/>
      <c r="R992" s="162"/>
      <c r="S992" s="162"/>
      <c r="T992" s="162"/>
      <c r="U992" s="162"/>
      <c r="V992" s="162"/>
      <c r="W992" s="162"/>
      <c r="X992" s="162"/>
      <c r="Y992" s="162"/>
      <c r="Z992" s="162"/>
      <c r="AA992" s="162"/>
      <c r="AB992" s="162"/>
      <c r="AC992" s="162"/>
      <c r="AD992" s="162"/>
    </row>
    <row r="993" ht="14.25" customHeight="1">
      <c r="A993" s="162"/>
      <c r="B993" s="162"/>
      <c r="C993" s="162"/>
      <c r="D993" s="162"/>
      <c r="E993" s="162"/>
      <c r="F993" s="162"/>
      <c r="G993" s="162"/>
      <c r="H993" s="162"/>
      <c r="I993" s="162"/>
      <c r="J993" s="162"/>
      <c r="K993" s="162"/>
      <c r="L993" s="162"/>
      <c r="M993" s="162"/>
      <c r="N993" s="162"/>
      <c r="O993" s="162"/>
      <c r="P993" s="162"/>
      <c r="Q993" s="162"/>
      <c r="R993" s="162"/>
      <c r="S993" s="162"/>
      <c r="T993" s="162"/>
      <c r="U993" s="162"/>
      <c r="V993" s="162"/>
      <c r="W993" s="162"/>
      <c r="X993" s="162"/>
      <c r="Y993" s="162"/>
      <c r="Z993" s="162"/>
      <c r="AA993" s="162"/>
      <c r="AB993" s="162"/>
      <c r="AC993" s="162"/>
      <c r="AD993" s="162"/>
    </row>
    <row r="994" ht="14.25" customHeight="1">
      <c r="A994" s="162"/>
      <c r="B994" s="162"/>
      <c r="C994" s="162"/>
      <c r="D994" s="162"/>
      <c r="E994" s="162"/>
      <c r="F994" s="162"/>
      <c r="G994" s="162"/>
      <c r="H994" s="162"/>
      <c r="I994" s="162"/>
      <c r="J994" s="162"/>
      <c r="K994" s="162"/>
      <c r="L994" s="162"/>
      <c r="M994" s="162"/>
      <c r="N994" s="162"/>
      <c r="O994" s="162"/>
      <c r="P994" s="162"/>
      <c r="Q994" s="162"/>
      <c r="R994" s="162"/>
      <c r="S994" s="162"/>
      <c r="T994" s="162"/>
      <c r="U994" s="162"/>
      <c r="V994" s="162"/>
      <c r="W994" s="162"/>
      <c r="X994" s="162"/>
      <c r="Y994" s="162"/>
      <c r="Z994" s="162"/>
      <c r="AA994" s="162"/>
      <c r="AB994" s="162"/>
      <c r="AC994" s="162"/>
      <c r="AD994" s="162"/>
    </row>
    <row r="995" ht="14.25" customHeight="1">
      <c r="A995" s="162"/>
      <c r="B995" s="162"/>
      <c r="C995" s="162"/>
      <c r="D995" s="162"/>
      <c r="E995" s="162"/>
      <c r="F995" s="162"/>
      <c r="G995" s="162"/>
      <c r="H995" s="162"/>
      <c r="I995" s="162"/>
      <c r="J995" s="162"/>
      <c r="K995" s="162"/>
      <c r="L995" s="162"/>
      <c r="M995" s="162"/>
      <c r="N995" s="162"/>
      <c r="O995" s="162"/>
      <c r="P995" s="162"/>
      <c r="Q995" s="162"/>
      <c r="R995" s="162"/>
      <c r="S995" s="162"/>
      <c r="T995" s="162"/>
      <c r="U995" s="162"/>
      <c r="V995" s="162"/>
      <c r="W995" s="162"/>
      <c r="X995" s="162"/>
      <c r="Y995" s="162"/>
      <c r="Z995" s="162"/>
      <c r="AA995" s="162"/>
      <c r="AB995" s="162"/>
      <c r="AC995" s="162"/>
      <c r="AD995" s="162"/>
    </row>
    <row r="996" ht="14.25" customHeight="1">
      <c r="A996" s="162"/>
      <c r="B996" s="162"/>
      <c r="C996" s="162"/>
      <c r="D996" s="162"/>
      <c r="E996" s="162"/>
      <c r="F996" s="162"/>
      <c r="G996" s="162"/>
      <c r="H996" s="162"/>
      <c r="I996" s="162"/>
      <c r="J996" s="162"/>
      <c r="K996" s="162"/>
      <c r="L996" s="162"/>
      <c r="M996" s="162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  <c r="AA996" s="162"/>
      <c r="AB996" s="162"/>
      <c r="AC996" s="162"/>
      <c r="AD996" s="162"/>
    </row>
    <row r="997" ht="14.25" customHeight="1">
      <c r="A997" s="162"/>
      <c r="B997" s="162"/>
      <c r="C997" s="162"/>
      <c r="D997" s="162"/>
      <c r="E997" s="162"/>
      <c r="F997" s="162"/>
      <c r="G997" s="162"/>
      <c r="H997" s="162"/>
      <c r="I997" s="162"/>
      <c r="J997" s="162"/>
      <c r="K997" s="162"/>
      <c r="L997" s="162"/>
      <c r="M997" s="162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  <c r="AA997" s="162"/>
      <c r="AB997" s="162"/>
      <c r="AC997" s="162"/>
      <c r="AD997" s="162"/>
    </row>
    <row r="998" ht="14.25" customHeight="1">
      <c r="A998" s="162"/>
      <c r="B998" s="162"/>
      <c r="C998" s="162"/>
      <c r="D998" s="162"/>
      <c r="E998" s="162"/>
      <c r="F998" s="162"/>
      <c r="G998" s="162"/>
      <c r="H998" s="162"/>
      <c r="I998" s="162"/>
      <c r="J998" s="162"/>
      <c r="K998" s="162"/>
      <c r="L998" s="162"/>
      <c r="M998" s="162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  <c r="AA998" s="162"/>
      <c r="AB998" s="162"/>
      <c r="AC998" s="162"/>
      <c r="AD998" s="162"/>
    </row>
    <row r="999" ht="14.25" customHeight="1">
      <c r="A999" s="162"/>
      <c r="B999" s="162"/>
      <c r="C999" s="162"/>
      <c r="D999" s="162"/>
      <c r="E999" s="162"/>
      <c r="F999" s="162"/>
      <c r="G999" s="162"/>
      <c r="H999" s="162"/>
      <c r="I999" s="162"/>
      <c r="J999" s="162"/>
      <c r="K999" s="162"/>
      <c r="L999" s="162"/>
      <c r="M999" s="162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  <c r="AA999" s="162"/>
      <c r="AB999" s="162"/>
      <c r="AC999" s="162"/>
      <c r="AD999" s="162"/>
    </row>
    <row r="1000" ht="14.25" customHeight="1">
      <c r="A1000" s="162"/>
      <c r="B1000" s="162"/>
      <c r="C1000" s="162"/>
      <c r="D1000" s="162"/>
      <c r="E1000" s="162"/>
      <c r="F1000" s="162"/>
      <c r="G1000" s="162"/>
      <c r="H1000" s="162"/>
      <c r="I1000" s="162"/>
      <c r="J1000" s="162"/>
      <c r="K1000" s="162"/>
      <c r="L1000" s="162"/>
      <c r="M1000" s="162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  <c r="AA1000" s="162"/>
      <c r="AB1000" s="162"/>
      <c r="AC1000" s="162"/>
      <c r="AD1000" s="162"/>
    </row>
  </sheetData>
  <mergeCells count="17">
    <mergeCell ref="A6:E6"/>
    <mergeCell ref="J6:P6"/>
    <mergeCell ref="A7:C7"/>
    <mergeCell ref="D7:E7"/>
    <mergeCell ref="I7:W7"/>
    <mergeCell ref="Y7:AD7"/>
    <mergeCell ref="A8:C8"/>
    <mergeCell ref="I35:L35"/>
    <mergeCell ref="I36:K36"/>
    <mergeCell ref="I37:K37"/>
    <mergeCell ref="A9:B9"/>
    <mergeCell ref="A12:G12"/>
    <mergeCell ref="A14:A22"/>
    <mergeCell ref="A23:C23"/>
    <mergeCell ref="A25:B25"/>
    <mergeCell ref="A29:C29"/>
    <mergeCell ref="A34:C34"/>
  </mergeCells>
  <conditionalFormatting sqref="M9:M32">
    <cfRule type="cellIs" dxfId="1" priority="1" operator="greaterThan">
      <formula>3000</formula>
    </cfRule>
  </conditionalFormatting>
  <conditionalFormatting sqref="N9:V32">
    <cfRule type="cellIs" dxfId="2" priority="2" stopIfTrue="1" operator="greaterThan">
      <formula>0</formula>
    </cfRule>
  </conditionalFormatting>
  <conditionalFormatting sqref="V35 W9:W32">
    <cfRule type="cellIs" dxfId="2" priority="3" stopIfTrue="1" operator="greaterThan">
      <formula>0</formula>
    </cfRule>
  </conditionalFormatting>
  <conditionalFormatting sqref="AB9:AB32">
    <cfRule type="cellIs" dxfId="1" priority="4" operator="greaterThan">
      <formula>3000</formula>
    </cfRule>
  </conditionalFormatting>
  <conditionalFormatting sqref="AC9:AD9 AC10:AC32">
    <cfRule type="cellIs" dxfId="2" priority="5" stopIfTrue="1" operator="greaterThan">
      <formula>0</formula>
    </cfRule>
  </conditionalFormatting>
  <conditionalFormatting sqref="AD10:AD32">
    <cfRule type="cellIs" dxfId="2" priority="6" stopIfTrue="1" operator="greaterThan">
      <formula>0</formula>
    </cfRule>
  </conditionalFormatting>
  <printOptions/>
  <pageMargins bottom="0.39375000000000004" footer="0.0" header="0.0" left="0.0" right="0.0" top="0.4"/>
  <pageSetup paperSize="9" orientation="portrait" pageOrder="overThenDown"/>
  <headerFooter>
    <oddHeader>&amp;C&amp;A</oddHeader>
    <oddFooter>&amp;CPage &amp;P</oddFooter>
  </headerFooter>
  <drawing r:id="rId2"/>
  <legacyDrawing r:id="rId3"/>
</worksheet>
</file>