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 filterPrivacy="1"/>
  <xr:revisionPtr revIDLastSave="0" documentId="13_ncr:1_{3CD214AA-267C-084B-83ED-F6309E88B511}" xr6:coauthVersionLast="47" xr6:coauthVersionMax="47" xr10:uidLastSave="{00000000-0000-0000-0000-000000000000}"/>
  <bookViews>
    <workbookView xWindow="0" yWindow="500" windowWidth="28400" windowHeight="14920" activeTab="1" xr2:uid="{00000000-000D-0000-FFFF-FFFF00000000}"/>
  </bookViews>
  <sheets>
    <sheet name="SDG 7 &amp; 13" sheetId="1" r:id="rId1"/>
    <sheet name="SDG 3" sheetId="2" r:id="rId2"/>
    <sheet name="SDG 8" sheetId="3" r:id="rId3"/>
    <sheet name="Ex-ante Esti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1" l="1"/>
  <c r="E18" i="3"/>
  <c r="E7" i="3" l="1"/>
  <c r="D23" i="1"/>
  <c r="D24" i="1"/>
  <c r="F24" i="1" s="1"/>
  <c r="D25" i="1"/>
  <c r="F25" i="1" s="1"/>
  <c r="D22" i="1"/>
  <c r="F2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3" i="1"/>
  <c r="C33" i="1"/>
  <c r="C32" i="1"/>
  <c r="C3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3" i="1"/>
  <c r="C7" i="4" l="1"/>
  <c r="D7" i="4"/>
  <c r="F7" i="4"/>
  <c r="B7" i="4"/>
  <c r="D33" i="1" l="1"/>
  <c r="D32" i="1"/>
  <c r="E40" i="1"/>
  <c r="D31" i="1"/>
  <c r="H34" i="1"/>
  <c r="I34" i="1"/>
  <c r="E41" i="1" l="1"/>
  <c r="D34" i="1" l="1"/>
  <c r="C34" i="1" l="1"/>
  <c r="E33" i="1" l="1"/>
  <c r="G33" i="1" s="1"/>
  <c r="J33" i="1" s="1"/>
  <c r="E31" i="1"/>
  <c r="E32" i="1"/>
  <c r="G32" i="1" s="1"/>
  <c r="J32" i="1" s="1"/>
  <c r="E34" i="1" l="1"/>
  <c r="G31" i="1"/>
  <c r="G34" i="1" l="1"/>
  <c r="J31" i="1"/>
  <c r="J34" i="1" s="1"/>
</calcChain>
</file>

<file path=xl/sharedStrings.xml><?xml version="1.0" encoding="utf-8"?>
<sst xmlns="http://schemas.openxmlformats.org/spreadsheetml/2006/main" count="60" uniqueCount="58">
  <si>
    <t>Period</t>
  </si>
  <si>
    <t>Total</t>
  </si>
  <si>
    <t>Emission factor (tCO2/MWh)</t>
  </si>
  <si>
    <t>Baseline Emission (tCO2)</t>
  </si>
  <si>
    <t>Project Emission (tCO2)</t>
  </si>
  <si>
    <t>Lekage (tCO2)</t>
  </si>
  <si>
    <t>Emission Reduction (tCO2)</t>
  </si>
  <si>
    <t>Net Export -EGfacility,y (MWh)</t>
  </si>
  <si>
    <t>Comparision</t>
  </si>
  <si>
    <t>Annual Average ER as per PDD estimation (tCO2)</t>
  </si>
  <si>
    <t>Monitoring period</t>
  </si>
  <si>
    <t>Number of Days in the monitoring period</t>
  </si>
  <si>
    <t>Estimated ER for the monitoring period</t>
  </si>
  <si>
    <t>Difference</t>
  </si>
  <si>
    <t>Month</t>
  </si>
  <si>
    <t xml:space="preserve">ER Calculation </t>
  </si>
  <si>
    <t>Import (MWh)</t>
  </si>
  <si>
    <t>Export (kWh)</t>
  </si>
  <si>
    <t>Import (kWh)</t>
  </si>
  <si>
    <t>Date</t>
  </si>
  <si>
    <t>Sponsorship COVID 19 Alcohol sanitizer and disposal masks</t>
  </si>
  <si>
    <t>Support Dankhuntod District Office Community Isolation Project</t>
  </si>
  <si>
    <t>Distribution of dried foods for COVID-19 quarantine people</t>
  </si>
  <si>
    <t>Sponsorship English Camp Huaibong</t>
  </si>
  <si>
    <t>Total CSR activities</t>
  </si>
  <si>
    <t>CSR Activities</t>
  </si>
  <si>
    <t>Number of Jobs</t>
  </si>
  <si>
    <t>SDG Goal</t>
  </si>
  <si>
    <t>SDG 13</t>
  </si>
  <si>
    <t>SDG 3</t>
  </si>
  <si>
    <t>SDG 7</t>
  </si>
  <si>
    <t>SDG 8</t>
  </si>
  <si>
    <t>SDG Impact</t>
  </si>
  <si>
    <t>Emission reduction (tCO2)</t>
  </si>
  <si>
    <t>CSR activities (No)</t>
  </si>
  <si>
    <t>Electricity generated (MWh)</t>
  </si>
  <si>
    <t>Jobs Created (Nos)</t>
  </si>
  <si>
    <t>Trainings provided to O&amp;M staff (Nos)</t>
  </si>
  <si>
    <t>Number of days in the monitoring period</t>
  </si>
  <si>
    <t>Estimation for the monitoring period</t>
  </si>
  <si>
    <t>Estimation as per PDD ro 1 year</t>
  </si>
  <si>
    <t>`</t>
  </si>
  <si>
    <t>Export (Adjusted) (kWh)</t>
  </si>
  <si>
    <t>Net Export-Adjusted (kWh)</t>
  </si>
  <si>
    <t>Export-Adjusted (MWh)</t>
  </si>
  <si>
    <t>Number of Training Conducted</t>
  </si>
  <si>
    <t>Owned Employees at Site</t>
  </si>
  <si>
    <t>HO Employees at Site</t>
  </si>
  <si>
    <t>Security Personnel</t>
  </si>
  <si>
    <t>Own O&amp;M</t>
  </si>
  <si>
    <t>Sub-Contracted O&amp;M</t>
  </si>
  <si>
    <t>Note: Maximum possible error applied for the months Jul-21 to Oct-21 due to calibration non-validity</t>
  </si>
  <si>
    <t>Support Ban Sub Yang Village Road Improvement Project</t>
  </si>
  <si>
    <t>Support Dankhuntod Police Office Renovation Project</t>
  </si>
  <si>
    <t>Sponsorship SAO HB COVID 19 Fabric mask and drinking water</t>
  </si>
  <si>
    <t>Sponsorship SAO NW COVID 19 Fabric mask and drinking water</t>
  </si>
  <si>
    <t>Sponsorship SAO HB COVID 19 Alcohol Hand Gel</t>
  </si>
  <si>
    <t>Sponsorship SAO NW COVID 19 Alcohol Hand 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</si>
</sst>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4D4D4C"/>
      <name val="Verdana"/>
      <family val="2"/>
    </font>
    <font>
      <sz val="11"/>
      <color rgb="FF515151"/>
      <name val="Verdana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Continuous" vertical="center"/>
    </xf>
    <xf numFmtId="164" fontId="0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vertical="center" wrapText="1"/>
    </xf>
    <xf numFmtId="15" fontId="0" fillId="0" borderId="0" xfId="0" applyNumberFormat="1" applyAlignment="1">
      <alignment vertical="center" wrapText="1"/>
    </xf>
    <xf numFmtId="1" fontId="0" fillId="0" borderId="0" xfId="0" applyNumberFormat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" fontId="0" fillId="0" borderId="1" xfId="0" applyNumberFormat="1" applyFont="1" applyBorder="1" applyAlignment="1">
      <alignment vertical="center"/>
    </xf>
    <xf numFmtId="165" fontId="1" fillId="0" borderId="1" xfId="3" applyNumberFormat="1" applyFont="1" applyBorder="1" applyAlignment="1">
      <alignment vertical="center"/>
    </xf>
    <xf numFmtId="15" fontId="0" fillId="0" borderId="1" xfId="0" applyNumberFormat="1" applyBorder="1" applyAlignment="1">
      <alignment vertical="center" wrapText="1"/>
    </xf>
    <xf numFmtId="164" fontId="0" fillId="0" borderId="1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7" fontId="0" fillId="0" borderId="1" xfId="0" applyNumberFormat="1" applyFont="1" applyBorder="1" applyAlignment="1">
      <alignment horizontal="centerContinuous" vertical="center"/>
    </xf>
    <xf numFmtId="0" fontId="5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6" fillId="0" borderId="0" xfId="0" applyFont="1"/>
    <xf numFmtId="14" fontId="10" fillId="0" borderId="6" xfId="0" applyNumberFormat="1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14" fontId="11" fillId="0" borderId="7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/>
    </xf>
    <xf numFmtId="0" fontId="11" fillId="0" borderId="7" xfId="0" applyFont="1" applyFill="1" applyBorder="1"/>
    <xf numFmtId="14" fontId="11" fillId="0" borderId="0" xfId="0" applyNumberFormat="1" applyFont="1" applyFill="1" applyAlignment="1">
      <alignment horizontal="center"/>
    </xf>
    <xf numFmtId="0" fontId="11" fillId="0" borderId="8" xfId="0" applyFont="1" applyFill="1" applyBorder="1"/>
    <xf numFmtId="0" fontId="12" fillId="0" borderId="1" xfId="0" applyFont="1" applyBorder="1"/>
    <xf numFmtId="0" fontId="13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2" fillId="4" borderId="0" xfId="0" applyFont="1" applyFill="1"/>
    <xf numFmtId="0" fontId="0" fillId="4" borderId="0" xfId="0" applyFill="1"/>
    <xf numFmtId="0" fontId="2" fillId="4" borderId="1" xfId="0" applyFont="1" applyFill="1" applyBorder="1" applyAlignment="1">
      <alignment horizontal="centerContinuous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Continuous"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42"/>
  <sheetViews>
    <sheetView showGridLines="0" topLeftCell="A14" zoomScale="80" zoomScaleNormal="80" workbookViewId="0">
      <selection activeCell="E43" sqref="E43"/>
    </sheetView>
  </sheetViews>
  <sheetFormatPr baseColWidth="10" defaultColWidth="8.6640625" defaultRowHeight="15" x14ac:dyDescent="0.2"/>
  <cols>
    <col min="1" max="1" width="7" style="1" customWidth="1"/>
    <col min="2" max="2" width="16.6640625" style="5" customWidth="1"/>
    <col min="3" max="3" width="22.1640625" style="1" customWidth="1"/>
    <col min="4" max="4" width="19.6640625" style="1" customWidth="1"/>
    <col min="5" max="5" width="18.6640625" style="1" customWidth="1"/>
    <col min="6" max="14" width="16.5" style="1" customWidth="1"/>
    <col min="15" max="16" width="14.5" style="1" bestFit="1" customWidth="1"/>
    <col min="17" max="16384" width="8.6640625" style="1"/>
  </cols>
  <sheetData>
    <row r="2" spans="2:6" x14ac:dyDescent="0.2">
      <c r="B2" s="52" t="s">
        <v>14</v>
      </c>
      <c r="C2" s="53" t="s">
        <v>17</v>
      </c>
      <c r="D2" s="53" t="s">
        <v>42</v>
      </c>
      <c r="E2" s="53" t="s">
        <v>18</v>
      </c>
      <c r="F2" s="53" t="s">
        <v>43</v>
      </c>
    </row>
    <row r="3" spans="2:6" x14ac:dyDescent="0.2">
      <c r="B3" s="22">
        <v>43800</v>
      </c>
      <c r="C3" s="3">
        <v>26065660</v>
      </c>
      <c r="D3" s="7">
        <f>C3</f>
        <v>26065660</v>
      </c>
      <c r="E3" s="20">
        <v>54000</v>
      </c>
      <c r="F3" s="7">
        <f>D3-E3</f>
        <v>26011660</v>
      </c>
    </row>
    <row r="4" spans="2:6" x14ac:dyDescent="0.2">
      <c r="B4" s="22">
        <v>43831</v>
      </c>
      <c r="C4" s="4">
        <v>12106200</v>
      </c>
      <c r="D4" s="7">
        <f t="shared" ref="D4:D21" si="0">C4</f>
        <v>12106200</v>
      </c>
      <c r="E4" s="3">
        <v>89640</v>
      </c>
      <c r="F4" s="7">
        <f t="shared" ref="F4:F25" si="1">D4-E4</f>
        <v>12016560</v>
      </c>
    </row>
    <row r="5" spans="2:6" x14ac:dyDescent="0.2">
      <c r="B5" s="22">
        <v>43862</v>
      </c>
      <c r="C5" s="4">
        <v>17719330</v>
      </c>
      <c r="D5" s="7">
        <f t="shared" si="0"/>
        <v>17719330</v>
      </c>
      <c r="E5" s="3">
        <v>61560</v>
      </c>
      <c r="F5" s="7">
        <f t="shared" si="1"/>
        <v>17657770</v>
      </c>
    </row>
    <row r="6" spans="2:6" x14ac:dyDescent="0.2">
      <c r="B6" s="22">
        <v>43891</v>
      </c>
      <c r="C6" s="4">
        <v>9717910</v>
      </c>
      <c r="D6" s="7">
        <f t="shared" si="0"/>
        <v>9717910</v>
      </c>
      <c r="E6" s="20">
        <v>79200</v>
      </c>
      <c r="F6" s="7">
        <f t="shared" si="1"/>
        <v>9638710</v>
      </c>
    </row>
    <row r="7" spans="2:6" x14ac:dyDescent="0.2">
      <c r="B7" s="22">
        <v>43922</v>
      </c>
      <c r="C7" s="4">
        <v>10725980</v>
      </c>
      <c r="D7" s="7">
        <f t="shared" si="0"/>
        <v>10725980</v>
      </c>
      <c r="E7" s="20">
        <v>105600</v>
      </c>
      <c r="F7" s="7">
        <f t="shared" si="1"/>
        <v>10620380</v>
      </c>
    </row>
    <row r="8" spans="2:6" x14ac:dyDescent="0.2">
      <c r="B8" s="22">
        <v>43952</v>
      </c>
      <c r="C8" s="4">
        <v>10103530</v>
      </c>
      <c r="D8" s="7">
        <f t="shared" si="0"/>
        <v>10103530</v>
      </c>
      <c r="E8" s="20">
        <v>78000</v>
      </c>
      <c r="F8" s="7">
        <f t="shared" si="1"/>
        <v>10025530</v>
      </c>
    </row>
    <row r="9" spans="2:6" x14ac:dyDescent="0.2">
      <c r="B9" s="22">
        <v>43983</v>
      </c>
      <c r="C9" s="4">
        <v>10774970</v>
      </c>
      <c r="D9" s="7">
        <f t="shared" si="0"/>
        <v>10774970</v>
      </c>
      <c r="E9" s="20">
        <v>52800</v>
      </c>
      <c r="F9" s="7">
        <f t="shared" si="1"/>
        <v>10722170</v>
      </c>
    </row>
    <row r="10" spans="2:6" x14ac:dyDescent="0.2">
      <c r="B10" s="22">
        <v>44013</v>
      </c>
      <c r="C10" s="4">
        <v>10530440</v>
      </c>
      <c r="D10" s="7">
        <f t="shared" si="0"/>
        <v>10530440</v>
      </c>
      <c r="E10" s="20">
        <v>94800</v>
      </c>
      <c r="F10" s="7">
        <f t="shared" si="1"/>
        <v>10435640</v>
      </c>
    </row>
    <row r="11" spans="2:6" x14ac:dyDescent="0.2">
      <c r="B11" s="22">
        <v>44044</v>
      </c>
      <c r="C11" s="4">
        <v>16460990</v>
      </c>
      <c r="D11" s="7">
        <f t="shared" si="0"/>
        <v>16460990</v>
      </c>
      <c r="E11" s="20">
        <v>49200</v>
      </c>
      <c r="F11" s="7">
        <f t="shared" si="1"/>
        <v>16411790</v>
      </c>
    </row>
    <row r="12" spans="2:6" x14ac:dyDescent="0.2">
      <c r="B12" s="22">
        <v>44075</v>
      </c>
      <c r="C12" s="4">
        <v>6471260</v>
      </c>
      <c r="D12" s="7">
        <f t="shared" si="0"/>
        <v>6471260</v>
      </c>
      <c r="E12" s="20">
        <v>169200</v>
      </c>
      <c r="F12" s="7">
        <f t="shared" si="1"/>
        <v>6302060</v>
      </c>
    </row>
    <row r="13" spans="2:6" x14ac:dyDescent="0.2">
      <c r="B13" s="22">
        <v>44105</v>
      </c>
      <c r="C13" s="4">
        <v>12867020</v>
      </c>
      <c r="D13" s="7">
        <f t="shared" si="0"/>
        <v>12867020</v>
      </c>
      <c r="E13" s="20">
        <v>124800</v>
      </c>
      <c r="F13" s="7">
        <f t="shared" si="1"/>
        <v>12742220</v>
      </c>
    </row>
    <row r="14" spans="2:6" x14ac:dyDescent="0.2">
      <c r="B14" s="22">
        <v>44136</v>
      </c>
      <c r="C14" s="3">
        <v>24394670</v>
      </c>
      <c r="D14" s="7">
        <f t="shared" si="0"/>
        <v>24394670</v>
      </c>
      <c r="E14" s="20">
        <v>43200</v>
      </c>
      <c r="F14" s="7">
        <f t="shared" si="1"/>
        <v>24351470</v>
      </c>
    </row>
    <row r="15" spans="2:6" x14ac:dyDescent="0.2">
      <c r="B15" s="22">
        <v>44166</v>
      </c>
      <c r="C15" s="3">
        <v>28359860</v>
      </c>
      <c r="D15" s="7">
        <f t="shared" si="0"/>
        <v>28359860</v>
      </c>
      <c r="E15" s="20">
        <v>61200</v>
      </c>
      <c r="F15" s="7">
        <f t="shared" si="1"/>
        <v>28298660</v>
      </c>
    </row>
    <row r="16" spans="2:6" x14ac:dyDescent="0.2">
      <c r="B16" s="22">
        <v>44197</v>
      </c>
      <c r="C16" s="4">
        <v>23778400</v>
      </c>
      <c r="D16" s="7">
        <f t="shared" si="0"/>
        <v>23778400</v>
      </c>
      <c r="E16" s="4">
        <v>79200</v>
      </c>
      <c r="F16" s="7">
        <f t="shared" si="1"/>
        <v>23699200</v>
      </c>
    </row>
    <row r="17" spans="2:14" x14ac:dyDescent="0.2">
      <c r="B17" s="22">
        <v>44228</v>
      </c>
      <c r="C17" s="4">
        <v>13644600</v>
      </c>
      <c r="D17" s="7">
        <f t="shared" si="0"/>
        <v>13644600</v>
      </c>
      <c r="E17" s="4">
        <v>74400</v>
      </c>
      <c r="F17" s="7">
        <f t="shared" si="1"/>
        <v>13570200</v>
      </c>
    </row>
    <row r="18" spans="2:14" x14ac:dyDescent="0.2">
      <c r="B18" s="22">
        <v>44256</v>
      </c>
      <c r="C18" s="4">
        <v>10391930</v>
      </c>
      <c r="D18" s="7">
        <f t="shared" si="0"/>
        <v>10391930</v>
      </c>
      <c r="E18" s="21">
        <v>94800</v>
      </c>
      <c r="F18" s="7">
        <f t="shared" si="1"/>
        <v>10297130</v>
      </c>
    </row>
    <row r="19" spans="2:14" x14ac:dyDescent="0.2">
      <c r="B19" s="22">
        <v>44287</v>
      </c>
      <c r="C19" s="4">
        <v>6832720</v>
      </c>
      <c r="D19" s="7">
        <f t="shared" si="0"/>
        <v>6832720</v>
      </c>
      <c r="E19" s="21">
        <v>120000</v>
      </c>
      <c r="F19" s="7">
        <f t="shared" si="1"/>
        <v>6712720</v>
      </c>
    </row>
    <row r="20" spans="2:14" x14ac:dyDescent="0.2">
      <c r="B20" s="22">
        <v>44317</v>
      </c>
      <c r="C20" s="4">
        <v>7797640</v>
      </c>
      <c r="D20" s="7">
        <f t="shared" si="0"/>
        <v>7797640</v>
      </c>
      <c r="E20" s="21">
        <v>150000</v>
      </c>
      <c r="F20" s="7">
        <f t="shared" si="1"/>
        <v>7647640</v>
      </c>
    </row>
    <row r="21" spans="2:14" x14ac:dyDescent="0.2">
      <c r="B21" s="22">
        <v>44348</v>
      </c>
      <c r="C21" s="4">
        <v>22137460</v>
      </c>
      <c r="D21" s="7">
        <f t="shared" si="0"/>
        <v>22137460</v>
      </c>
      <c r="E21" s="21">
        <v>2400</v>
      </c>
      <c r="F21" s="7">
        <f t="shared" si="1"/>
        <v>22135060</v>
      </c>
    </row>
    <row r="22" spans="2:14" x14ac:dyDescent="0.2">
      <c r="B22" s="22">
        <v>44378</v>
      </c>
      <c r="C22" s="4">
        <v>24299220</v>
      </c>
      <c r="D22" s="27">
        <f>C22*(1-0.2%)</f>
        <v>24250621.559999999</v>
      </c>
      <c r="E22" s="21">
        <v>49200</v>
      </c>
      <c r="F22" s="7">
        <f t="shared" si="1"/>
        <v>24201421.559999999</v>
      </c>
    </row>
    <row r="23" spans="2:14" x14ac:dyDescent="0.2">
      <c r="B23" s="22">
        <v>44409</v>
      </c>
      <c r="C23" s="4">
        <v>16088700</v>
      </c>
      <c r="D23" s="27">
        <f t="shared" ref="D23:D25" si="2">C23*(1-0.2%)</f>
        <v>16056522.6</v>
      </c>
      <c r="E23" s="21">
        <v>109200</v>
      </c>
      <c r="F23" s="7">
        <f t="shared" si="1"/>
        <v>15947322.6</v>
      </c>
    </row>
    <row r="24" spans="2:14" x14ac:dyDescent="0.2">
      <c r="B24" s="22">
        <v>44440</v>
      </c>
      <c r="C24" s="4">
        <v>6607530</v>
      </c>
      <c r="D24" s="27">
        <f t="shared" si="2"/>
        <v>6594314.9400000004</v>
      </c>
      <c r="E24" s="21">
        <v>183600</v>
      </c>
      <c r="F24" s="7">
        <f t="shared" si="1"/>
        <v>6410714.9400000004</v>
      </c>
    </row>
    <row r="25" spans="2:14" x14ac:dyDescent="0.2">
      <c r="B25" s="22">
        <v>44470</v>
      </c>
      <c r="C25" s="4">
        <v>10408410</v>
      </c>
      <c r="D25" s="27">
        <f t="shared" si="2"/>
        <v>10387593.18</v>
      </c>
      <c r="E25" s="21">
        <v>121200</v>
      </c>
      <c r="F25" s="7">
        <f t="shared" si="1"/>
        <v>10266393.18</v>
      </c>
    </row>
    <row r="27" spans="2:14" x14ac:dyDescent="0.2">
      <c r="B27" s="54" t="s">
        <v>51</v>
      </c>
    </row>
    <row r="28" spans="2:14" x14ac:dyDescent="0.2">
      <c r="F28" s="10"/>
    </row>
    <row r="29" spans="2:14" x14ac:dyDescent="0.2">
      <c r="B29" s="5" t="s">
        <v>15</v>
      </c>
    </row>
    <row r="30" spans="2:14" s="8" customFormat="1" ht="62.25" customHeight="1" x14ac:dyDescent="0.2">
      <c r="B30" s="50" t="s">
        <v>0</v>
      </c>
      <c r="C30" s="51" t="s">
        <v>44</v>
      </c>
      <c r="D30" s="51" t="s">
        <v>16</v>
      </c>
      <c r="E30" s="51" t="s">
        <v>7</v>
      </c>
      <c r="F30" s="51" t="s">
        <v>2</v>
      </c>
      <c r="G30" s="51" t="s">
        <v>3</v>
      </c>
      <c r="H30" s="51" t="s">
        <v>4</v>
      </c>
      <c r="I30" s="51" t="s">
        <v>5</v>
      </c>
      <c r="J30" s="51" t="s">
        <v>6</v>
      </c>
      <c r="M30" s="11"/>
    </row>
    <row r="31" spans="2:14" x14ac:dyDescent="0.2">
      <c r="B31" s="2">
        <v>2019</v>
      </c>
      <c r="C31" s="7">
        <f>D3/1000</f>
        <v>26065.66</v>
      </c>
      <c r="D31" s="7">
        <f>E3/1000</f>
        <v>54</v>
      </c>
      <c r="E31" s="7">
        <f t="shared" ref="E31:E33" si="3">C31-D31</f>
        <v>26011.66</v>
      </c>
      <c r="F31" s="6">
        <v>0.56920000000000004</v>
      </c>
      <c r="G31" s="7">
        <f t="shared" ref="G31:G33" si="4">ROUNDDOWN(E31*F31,0)</f>
        <v>14805</v>
      </c>
      <c r="H31" s="7">
        <v>0</v>
      </c>
      <c r="I31" s="7">
        <v>0</v>
      </c>
      <c r="J31" s="7">
        <f>ROUNDDOWN(G31-H31-I31,0)</f>
        <v>14805</v>
      </c>
      <c r="M31" s="12"/>
      <c r="N31" s="12"/>
    </row>
    <row r="32" spans="2:14" x14ac:dyDescent="0.2">
      <c r="B32" s="2">
        <v>2020</v>
      </c>
      <c r="C32" s="7">
        <f>SUM(D4:D15)/1000</f>
        <v>170232.16</v>
      </c>
      <c r="D32" s="7">
        <f>SUM(E4:E15)/1000</f>
        <v>1009.2</v>
      </c>
      <c r="E32" s="7">
        <f t="shared" si="3"/>
        <v>169222.96</v>
      </c>
      <c r="F32" s="6">
        <v>0.56920000000000004</v>
      </c>
      <c r="G32" s="7">
        <f t="shared" si="4"/>
        <v>96321</v>
      </c>
      <c r="H32" s="7">
        <v>0</v>
      </c>
      <c r="I32" s="7">
        <v>0</v>
      </c>
      <c r="J32" s="7">
        <f t="shared" ref="J32:J33" si="5">ROUNDDOWN(G32-H32-I32,0)</f>
        <v>96321</v>
      </c>
    </row>
    <row r="33" spans="2:13" x14ac:dyDescent="0.2">
      <c r="B33" s="2">
        <v>2021</v>
      </c>
      <c r="C33" s="7">
        <f>SUM(D16:D25)/1000</f>
        <v>141871.80228</v>
      </c>
      <c r="D33" s="7">
        <f>SUM(E16:E25)/1000</f>
        <v>984</v>
      </c>
      <c r="E33" s="7">
        <f t="shared" si="3"/>
        <v>140887.80228</v>
      </c>
      <c r="F33" s="6">
        <v>0.56920000000000004</v>
      </c>
      <c r="G33" s="7">
        <f t="shared" si="4"/>
        <v>80193</v>
      </c>
      <c r="H33" s="7">
        <v>0</v>
      </c>
      <c r="I33" s="7">
        <v>0</v>
      </c>
      <c r="J33" s="7">
        <f t="shared" si="5"/>
        <v>80193</v>
      </c>
      <c r="M33" s="13"/>
    </row>
    <row r="34" spans="2:13" x14ac:dyDescent="0.2">
      <c r="B34" s="2" t="s">
        <v>1</v>
      </c>
      <c r="C34" s="9">
        <f>SUM(C31:C33)</f>
        <v>338169.62228000001</v>
      </c>
      <c r="D34" s="9">
        <f>SUM(D31:D33)</f>
        <v>2047.2</v>
      </c>
      <c r="E34" s="9">
        <f>SUM(E31:E33)</f>
        <v>336122.42228</v>
      </c>
      <c r="F34" s="6">
        <v>0.56920000000000004</v>
      </c>
      <c r="G34" s="9">
        <f>SUM(G31:G33)</f>
        <v>191319</v>
      </c>
      <c r="H34" s="9">
        <f>SUM(H31:H33)</f>
        <v>0</v>
      </c>
      <c r="I34" s="9">
        <f>SUM(I31:I33)</f>
        <v>0</v>
      </c>
      <c r="J34" s="9">
        <f>SUM(J31:J33)</f>
        <v>191319</v>
      </c>
    </row>
    <row r="37" spans="2:13" x14ac:dyDescent="0.2">
      <c r="B37" s="14" t="s">
        <v>8</v>
      </c>
      <c r="C37" s="6"/>
      <c r="D37" s="6"/>
      <c r="E37" s="6"/>
      <c r="F37" s="6"/>
    </row>
    <row r="38" spans="2:13" x14ac:dyDescent="0.2">
      <c r="B38" s="55" t="s">
        <v>9</v>
      </c>
      <c r="C38" s="56"/>
      <c r="D38" s="57"/>
      <c r="E38" s="15">
        <v>132339</v>
      </c>
      <c r="F38" s="16"/>
    </row>
    <row r="39" spans="2:13" x14ac:dyDescent="0.2">
      <c r="B39" s="55" t="s">
        <v>10</v>
      </c>
      <c r="C39" s="56"/>
      <c r="D39" s="57"/>
      <c r="E39" s="19">
        <v>43800</v>
      </c>
      <c r="F39" s="19">
        <v>44500</v>
      </c>
    </row>
    <row r="40" spans="2:13" x14ac:dyDescent="0.2">
      <c r="B40" s="55" t="s">
        <v>11</v>
      </c>
      <c r="C40" s="56"/>
      <c r="D40" s="57"/>
      <c r="E40" s="16">
        <f>F39-E39+1</f>
        <v>701</v>
      </c>
      <c r="F40" s="16"/>
    </row>
    <row r="41" spans="2:13" x14ac:dyDescent="0.2">
      <c r="B41" s="55" t="s">
        <v>12</v>
      </c>
      <c r="C41" s="56"/>
      <c r="D41" s="57"/>
      <c r="E41" s="17">
        <f>E38*E40/365</f>
        <v>254163.39452054794</v>
      </c>
      <c r="F41" s="16"/>
    </row>
    <row r="42" spans="2:13" x14ac:dyDescent="0.2">
      <c r="B42" s="55" t="s">
        <v>13</v>
      </c>
      <c r="C42" s="56"/>
      <c r="D42" s="57"/>
      <c r="E42" s="18">
        <f>(J34-E41)/E41</f>
        <v>-0.24725981740642539</v>
      </c>
      <c r="F42" s="16"/>
    </row>
  </sheetData>
  <mergeCells count="5">
    <mergeCell ref="B38:D38"/>
    <mergeCell ref="B39:D39"/>
    <mergeCell ref="B40:D40"/>
    <mergeCell ref="B41:D41"/>
    <mergeCell ref="B42:D4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44DD-0A4C-A245-94A4-A77B74E956E1}">
  <dimension ref="A2:B17"/>
  <sheetViews>
    <sheetView tabSelected="1" workbookViewId="0">
      <selection activeCell="B3" sqref="B3:B7"/>
    </sheetView>
  </sheetViews>
  <sheetFormatPr baseColWidth="10" defaultRowHeight="15" x14ac:dyDescent="0.2"/>
  <cols>
    <col min="1" max="1" width="37.6640625" style="36" customWidth="1"/>
    <col min="2" max="2" width="91.83203125" style="36" customWidth="1"/>
    <col min="3" max="16384" width="10.83203125" style="36"/>
  </cols>
  <sheetData>
    <row r="2" spans="1:2" ht="16" x14ac:dyDescent="0.2">
      <c r="A2" s="34" t="s">
        <v>19</v>
      </c>
      <c r="B2" s="35" t="s">
        <v>25</v>
      </c>
    </row>
    <row r="3" spans="1:2" ht="16" x14ac:dyDescent="0.2">
      <c r="A3" s="37">
        <v>43922</v>
      </c>
      <c r="B3" s="38" t="s">
        <v>54</v>
      </c>
    </row>
    <row r="4" spans="1:2" ht="16" x14ac:dyDescent="0.2">
      <c r="A4" s="37">
        <v>43922</v>
      </c>
      <c r="B4" s="38" t="s">
        <v>55</v>
      </c>
    </row>
    <row r="5" spans="1:2" ht="16" x14ac:dyDescent="0.2">
      <c r="A5" s="59">
        <v>43923</v>
      </c>
      <c r="B5" s="39" t="s">
        <v>56</v>
      </c>
    </row>
    <row r="6" spans="1:2" ht="16" x14ac:dyDescent="0.2">
      <c r="A6" s="59">
        <v>43923</v>
      </c>
      <c r="B6" s="39" t="s">
        <v>57</v>
      </c>
    </row>
    <row r="7" spans="1:2" ht="16" x14ac:dyDescent="0.2">
      <c r="A7" s="59">
        <v>44119</v>
      </c>
      <c r="B7" s="39" t="s">
        <v>23</v>
      </c>
    </row>
    <row r="8" spans="1:2" ht="16" x14ac:dyDescent="0.2">
      <c r="A8" s="40">
        <v>44210</v>
      </c>
      <c r="B8" s="41" t="s">
        <v>20</v>
      </c>
    </row>
    <row r="9" spans="1:2" ht="16" x14ac:dyDescent="0.2">
      <c r="A9" s="40">
        <v>44377</v>
      </c>
      <c r="B9" s="42" t="s">
        <v>52</v>
      </c>
    </row>
    <row r="10" spans="1:2" ht="16" x14ac:dyDescent="0.2">
      <c r="A10" s="40">
        <v>44377</v>
      </c>
      <c r="B10" s="42" t="s">
        <v>53</v>
      </c>
    </row>
    <row r="11" spans="1:2" ht="16" x14ac:dyDescent="0.2">
      <c r="A11" s="40">
        <v>44398</v>
      </c>
      <c r="B11" s="42" t="s">
        <v>22</v>
      </c>
    </row>
    <row r="12" spans="1:2" ht="16" x14ac:dyDescent="0.2">
      <c r="A12" s="40">
        <v>44418</v>
      </c>
      <c r="B12" s="42" t="s">
        <v>21</v>
      </c>
    </row>
    <row r="13" spans="1:2" ht="16" x14ac:dyDescent="0.2">
      <c r="A13" s="43"/>
      <c r="B13" s="44"/>
    </row>
    <row r="14" spans="1:2" ht="16" x14ac:dyDescent="0.2">
      <c r="A14" s="40"/>
      <c r="B14" s="42"/>
    </row>
    <row r="17" spans="1:2" x14ac:dyDescent="0.2">
      <c r="A17" s="45" t="s">
        <v>24</v>
      </c>
      <c r="B17" s="45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7A530-C80C-7244-A519-79834F4EED48}">
  <dimension ref="D3:J25"/>
  <sheetViews>
    <sheetView workbookViewId="0">
      <selection activeCell="I17" sqref="I17"/>
    </sheetView>
  </sheetViews>
  <sheetFormatPr baseColWidth="10" defaultRowHeight="15" x14ac:dyDescent="0.2"/>
  <cols>
    <col min="4" max="4" width="27.83203125" customWidth="1"/>
  </cols>
  <sheetData>
    <row r="3" spans="4:5" x14ac:dyDescent="0.2">
      <c r="D3" s="48" t="s">
        <v>45</v>
      </c>
      <c r="E3" s="49"/>
    </row>
    <row r="4" spans="4:5" x14ac:dyDescent="0.2">
      <c r="D4" s="28">
        <v>2019</v>
      </c>
      <c r="E4" s="28">
        <v>0</v>
      </c>
    </row>
    <row r="5" spans="4:5" x14ac:dyDescent="0.2">
      <c r="D5" s="28">
        <v>2020</v>
      </c>
      <c r="E5" s="28">
        <v>3</v>
      </c>
    </row>
    <row r="6" spans="4:5" x14ac:dyDescent="0.2">
      <c r="D6" s="28">
        <v>2021</v>
      </c>
      <c r="E6" s="28">
        <v>11</v>
      </c>
    </row>
    <row r="7" spans="4:5" x14ac:dyDescent="0.2">
      <c r="D7" s="28" t="s">
        <v>1</v>
      </c>
      <c r="E7" s="28">
        <f>SUM(E3:E6)</f>
        <v>14</v>
      </c>
    </row>
    <row r="12" spans="4:5" x14ac:dyDescent="0.2">
      <c r="D12" s="48" t="s">
        <v>26</v>
      </c>
      <c r="E12" s="49"/>
    </row>
    <row r="13" spans="4:5" x14ac:dyDescent="0.2">
      <c r="D13" s="30" t="s">
        <v>46</v>
      </c>
      <c r="E13" s="29">
        <v>3</v>
      </c>
    </row>
    <row r="14" spans="4:5" x14ac:dyDescent="0.2">
      <c r="D14" s="30" t="s">
        <v>47</v>
      </c>
      <c r="E14" s="29">
        <v>2</v>
      </c>
    </row>
    <row r="15" spans="4:5" x14ac:dyDescent="0.2">
      <c r="D15" s="30" t="s">
        <v>48</v>
      </c>
      <c r="E15" s="29">
        <v>3</v>
      </c>
    </row>
    <row r="16" spans="4:5" x14ac:dyDescent="0.2">
      <c r="D16" s="31" t="s">
        <v>49</v>
      </c>
      <c r="E16" s="29">
        <v>13</v>
      </c>
    </row>
    <row r="17" spans="4:10" x14ac:dyDescent="0.2">
      <c r="D17" s="30" t="s">
        <v>50</v>
      </c>
      <c r="E17" s="29">
        <v>9</v>
      </c>
    </row>
    <row r="18" spans="4:10" x14ac:dyDescent="0.2">
      <c r="D18" s="32" t="s">
        <v>1</v>
      </c>
      <c r="E18" s="33">
        <f>SUM(E13:E17)</f>
        <v>30</v>
      </c>
    </row>
    <row r="25" spans="4:10" x14ac:dyDescent="0.2">
      <c r="J25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9E49-1A88-254E-975E-DA1E4C79FD52}">
  <dimension ref="A3:F7"/>
  <sheetViews>
    <sheetView workbookViewId="0">
      <selection activeCell="C20" sqref="C20"/>
    </sheetView>
  </sheetViews>
  <sheetFormatPr baseColWidth="10" defaultRowHeight="15" x14ac:dyDescent="0.2"/>
  <cols>
    <col min="1" max="1" width="27.6640625" customWidth="1"/>
    <col min="2" max="2" width="26" customWidth="1"/>
    <col min="3" max="3" width="28.83203125" customWidth="1"/>
    <col min="4" max="4" width="27.33203125" customWidth="1"/>
    <col min="5" max="5" width="26.5" customWidth="1"/>
    <col min="6" max="6" width="21.1640625" customWidth="1"/>
  </cols>
  <sheetData>
    <row r="3" spans="1:6" x14ac:dyDescent="0.2">
      <c r="A3" s="46" t="s">
        <v>27</v>
      </c>
      <c r="B3" s="46" t="s">
        <v>28</v>
      </c>
      <c r="C3" s="46" t="s">
        <v>29</v>
      </c>
      <c r="D3" s="46" t="s">
        <v>30</v>
      </c>
      <c r="E3" s="58" t="s">
        <v>31</v>
      </c>
      <c r="F3" s="58"/>
    </row>
    <row r="4" spans="1:6" x14ac:dyDescent="0.2">
      <c r="A4" s="47" t="s">
        <v>32</v>
      </c>
      <c r="B4" s="47" t="s">
        <v>33</v>
      </c>
      <c r="C4" s="47" t="s">
        <v>34</v>
      </c>
      <c r="D4" s="47" t="s">
        <v>35</v>
      </c>
      <c r="E4" s="47" t="s">
        <v>36</v>
      </c>
      <c r="F4" s="47" t="s">
        <v>37</v>
      </c>
    </row>
    <row r="5" spans="1:6" ht="30" x14ac:dyDescent="0.2">
      <c r="A5" s="23" t="s">
        <v>40</v>
      </c>
      <c r="B5" s="25">
        <v>132339</v>
      </c>
      <c r="C5" s="24">
        <v>1</v>
      </c>
      <c r="D5" s="25">
        <v>232500</v>
      </c>
      <c r="E5" s="24">
        <v>40</v>
      </c>
      <c r="F5" s="24">
        <v>2</v>
      </c>
    </row>
    <row r="6" spans="1:6" ht="30" x14ac:dyDescent="0.2">
      <c r="A6" s="23" t="s">
        <v>38</v>
      </c>
      <c r="B6" s="24">
        <v>701</v>
      </c>
      <c r="C6" s="24">
        <v>701</v>
      </c>
      <c r="D6" s="24">
        <v>701</v>
      </c>
      <c r="E6" s="24">
        <v>701</v>
      </c>
      <c r="F6" s="24">
        <v>701</v>
      </c>
    </row>
    <row r="7" spans="1:6" ht="30" x14ac:dyDescent="0.2">
      <c r="A7" s="23" t="s">
        <v>39</v>
      </c>
      <c r="B7" s="26">
        <f>B5*B6/365</f>
        <v>254163.39452054794</v>
      </c>
      <c r="C7" s="26">
        <f t="shared" ref="C7:F7" si="0">C5*C6/365</f>
        <v>1.9205479452054794</v>
      </c>
      <c r="D7" s="26">
        <f t="shared" si="0"/>
        <v>446527.39726027398</v>
      </c>
      <c r="E7" s="26">
        <v>40</v>
      </c>
      <c r="F7" s="26">
        <f t="shared" si="0"/>
        <v>3.8410958904109589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SDG 7 &amp; 13</vt:lpstr>
      <vt:lpstr>SDG 3</vt:lpstr>
      <vt:lpstr>SDG 8</vt:lpstr>
      <vt:lpstr>Ex-ante Estimation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2022-08-16T20:14:46Z</dcterms:modified>
</cp:coreProperties>
</file>