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nking\4. VCS\VVER49_Panama Satara\"/>
    </mc:Choice>
  </mc:AlternateContent>
  <bookViews>
    <workbookView xWindow="240" yWindow="45" windowWidth="14910" windowHeight="4815"/>
  </bookViews>
  <sheets>
    <sheet name="ER Calculation" sheetId="6" r:id="rId1"/>
    <sheet name="Generaration Data" sheetId="5" r:id="rId2"/>
  </sheets>
  <externalReferences>
    <externalReference r:id="rId3"/>
  </externalReferences>
  <definedNames>
    <definedName name="Aux_Coal">[1]Assumptions!$D$17</definedName>
    <definedName name="Aux_CoalR1">#REF!</definedName>
    <definedName name="Aux_CoalR2">[1]Assumptions!$E$30</definedName>
    <definedName name="Aux_CoalR3">[1]Assumptions!$F$30</definedName>
    <definedName name="Aux_CoalR4">[1]Assumptions!$G$30</definedName>
    <definedName name="Aux_CoalR5">#REF!</definedName>
    <definedName name="Aux_Diesel">[1]Assumptions!$I$17</definedName>
    <definedName name="Aux_DieselOC">#REF!</definedName>
    <definedName name="Aux_Gas">[1]Assumptions!$F$17</definedName>
    <definedName name="Aux_GasOC">[1]Assumptions!$G$17</definedName>
    <definedName name="Aux_Hydro">[1]Assumptions!$L$17</definedName>
    <definedName name="Aux_Lign">[1]Assumptions!$E$17</definedName>
    <definedName name="Aux_LignR1">#REF!</definedName>
    <definedName name="Aux_LignR2">#REF!</definedName>
    <definedName name="Aux_LignR3">#REF!</definedName>
    <definedName name="Aux_Napt">[1]Assumptions!$K$17</definedName>
    <definedName name="Aux_Nuclear">[1]Assumptions!$M$17</definedName>
    <definedName name="Aux_Oil">[1]Assumptions!$H$17</definedName>
    <definedName name="Bottom_ash">#REF!</definedName>
    <definedName name="Density_Diesel">[1]Assumptions!$I$22</definedName>
    <definedName name="Density_DieselOC">#REF!</definedName>
    <definedName name="Density_Naphta">[1]Assumptions!$K$22</definedName>
    <definedName name="Density_Oil">[1]Assumptions!$H$22</definedName>
    <definedName name="Fly_ash">#REF!</definedName>
    <definedName name="GCV_Coal">[1]Assumptions!$D$21</definedName>
    <definedName name="GCV_Diesel">[1]Assumptions!$I$21</definedName>
    <definedName name="GCV_DieselOC">#REF!</definedName>
    <definedName name="GCV_Gas">[1]Assumptions!$F$21</definedName>
    <definedName name="GCV_Naphta">[1]Assumptions!$K$21</definedName>
    <definedName name="GCV_Oil">[1]Assumptions!$H$21</definedName>
    <definedName name="I22Density_Naphta">#REF!</definedName>
    <definedName name="kJ_kcal">[1]Assumptions!$D$66</definedName>
    <definedName name="MJ_kWh">#REF!</definedName>
    <definedName name="OpHours_Hydro">#REF!</definedName>
    <definedName name="PLF_Gas">#REF!</definedName>
    <definedName name="SpecCons_OillF2">[1]Assumptions!$D$20</definedName>
    <definedName name="SpecCons_OillF2_Lign">#REF!</definedName>
    <definedName name="SpecEm_Coal">[1]Assumptions!$D$23</definedName>
    <definedName name="SpecEm_CoalR1">#REF!</definedName>
    <definedName name="SpecEm_CoalR2">[1]Assumptions!$E$34</definedName>
    <definedName name="SpecEm_CoalR3">[1]Assumptions!$F$34</definedName>
    <definedName name="SpecEm_CoalR4">[1]Assumptions!$G$34</definedName>
    <definedName name="SpecEm_CoalR5">#REF!</definedName>
    <definedName name="SpecEm_Diesel">[1]Assumptions!$I$23</definedName>
    <definedName name="SpecEm_DieselOC">[1]Assumptions!$J$23</definedName>
    <definedName name="SpecEm_DieselR1">#REF!</definedName>
    <definedName name="SpecEm_DieselR2">#REF!</definedName>
    <definedName name="SpecEm_DieselR3">[1]Assumptions!$F$52</definedName>
    <definedName name="SpecEm_DieselR4">[1]Assumptions!$G$52</definedName>
    <definedName name="SpecEm_Gas">[1]Assumptions!$F$23</definedName>
    <definedName name="SpecEm_GasOC">[1]Assumptions!$G$23</definedName>
    <definedName name="SpecEm_GasR1">[1]Assumptions!$D$47</definedName>
    <definedName name="SpecEm_GasR2">[1]Assumptions!$E$47</definedName>
    <definedName name="SpecEm_GasR3">[1]Assumptions!$F$47</definedName>
    <definedName name="SpecEm_GasR4">#REF!</definedName>
    <definedName name="SpecEm_Lignite">[1]Assumptions!$E$23</definedName>
    <definedName name="SpecEm_LignR1">#REF!</definedName>
    <definedName name="SpecEm_LignR2">#REF!</definedName>
    <definedName name="SpecEm_LignR3">#REF!</definedName>
    <definedName name="SpecEm_Naphta">[1]Assumptions!$D$58</definedName>
    <definedName name="SpecEm_Oil">[1]Assumptions!$H$23</definedName>
    <definedName name="Weight_BM">[1]Assumptions!$D$63</definedName>
    <definedName name="Weight_OM">[1]Assumptions!$D$62</definedName>
  </definedNames>
  <calcPr calcId="152511"/>
</workbook>
</file>

<file path=xl/calcChain.xml><?xml version="1.0" encoding="utf-8"?>
<calcChain xmlns="http://schemas.openxmlformats.org/spreadsheetml/2006/main">
  <c r="W15" i="5" l="1"/>
  <c r="W13" i="5"/>
  <c r="W16" i="5" s="1"/>
  <c r="V16" i="5"/>
  <c r="V6" i="5"/>
  <c r="V7" i="5"/>
  <c r="V8" i="5"/>
  <c r="V9" i="5"/>
  <c r="V10" i="5"/>
  <c r="V11" i="5"/>
  <c r="V12" i="5"/>
  <c r="V13" i="5"/>
  <c r="V14" i="5"/>
  <c r="V15" i="5"/>
  <c r="V5" i="5"/>
  <c r="T6" i="5"/>
  <c r="T7" i="5"/>
  <c r="T8" i="5"/>
  <c r="T9" i="5"/>
  <c r="T10" i="5"/>
  <c r="T11" i="5"/>
  <c r="T12" i="5"/>
  <c r="T13" i="5"/>
  <c r="T14" i="5"/>
  <c r="T15" i="5"/>
  <c r="T5" i="5"/>
  <c r="R15" i="5"/>
  <c r="R14" i="5"/>
  <c r="R13" i="5"/>
  <c r="R12" i="5"/>
  <c r="R11" i="5"/>
  <c r="R10" i="5"/>
  <c r="R9" i="5"/>
  <c r="R8" i="5"/>
  <c r="R7" i="5"/>
  <c r="R6" i="5"/>
  <c r="T16" i="5" l="1"/>
  <c r="N15" i="5" l="1"/>
  <c r="N14" i="5"/>
  <c r="N13" i="5"/>
  <c r="N12" i="5"/>
  <c r="N11" i="5"/>
  <c r="N10" i="5"/>
  <c r="N9" i="5"/>
  <c r="N8" i="5"/>
  <c r="N7" i="5"/>
  <c r="N6" i="5"/>
  <c r="J15" i="5"/>
  <c r="J14" i="5"/>
  <c r="J13" i="5"/>
  <c r="J12" i="5"/>
  <c r="J11" i="5"/>
  <c r="J10" i="5"/>
  <c r="J9" i="5"/>
  <c r="J8" i="5"/>
  <c r="J7" i="5"/>
  <c r="J6" i="5"/>
  <c r="F15" i="5"/>
  <c r="F14" i="5"/>
  <c r="F13" i="5"/>
  <c r="F12" i="5"/>
  <c r="F11" i="5"/>
  <c r="F10" i="5"/>
  <c r="F9" i="5"/>
  <c r="F8" i="5"/>
  <c r="F7" i="5"/>
  <c r="F6" i="5"/>
  <c r="B15" i="5"/>
  <c r="P16" i="5" l="1"/>
  <c r="L16" i="5"/>
  <c r="H16" i="5"/>
  <c r="D16" i="5"/>
  <c r="H13" i="6" l="1"/>
  <c r="B13" i="5"/>
  <c r="B14" i="5"/>
  <c r="B12" i="5"/>
  <c r="B11" i="5"/>
  <c r="B10" i="5"/>
  <c r="B9" i="5"/>
  <c r="B8" i="5"/>
  <c r="B7" i="5"/>
  <c r="B6" i="5"/>
  <c r="G9" i="6" l="1"/>
  <c r="H9" i="6"/>
  <c r="E25" i="6" l="1"/>
  <c r="H10" i="6" l="1"/>
  <c r="H11" i="6" s="1"/>
  <c r="H12" i="6" s="1"/>
  <c r="G10" i="6"/>
  <c r="G11" i="6" s="1"/>
  <c r="G13" i="6" s="1"/>
  <c r="G15" i="6" l="1"/>
  <c r="H15" i="6" s="1"/>
  <c r="H16" i="6" s="1"/>
  <c r="H19" i="6" s="1"/>
  <c r="F11" i="6"/>
  <c r="F13" i="6" s="1"/>
  <c r="G16" i="6" l="1"/>
  <c r="G19" i="6" s="1"/>
  <c r="G21" i="6" s="1"/>
  <c r="F16" i="6"/>
  <c r="F19" i="6" s="1"/>
</calcChain>
</file>

<file path=xl/sharedStrings.xml><?xml version="1.0" encoding="utf-8"?>
<sst xmlns="http://schemas.openxmlformats.org/spreadsheetml/2006/main" count="79" uniqueCount="47">
  <si>
    <t>Unit</t>
  </si>
  <si>
    <t>MW</t>
  </si>
  <si>
    <t>%</t>
  </si>
  <si>
    <t>From</t>
  </si>
  <si>
    <t>To</t>
  </si>
  <si>
    <t>Break-up of Energy</t>
  </si>
  <si>
    <t>Days</t>
  </si>
  <si>
    <t>Hrs.</t>
  </si>
  <si>
    <t>Ex-ante Values</t>
  </si>
  <si>
    <t>MWh</t>
  </si>
  <si>
    <t>As per PDD for 1 Year</t>
  </si>
  <si>
    <t>Monitoring Period</t>
  </si>
  <si>
    <t>Particulars</t>
  </si>
  <si>
    <t>Actual Values</t>
  </si>
  <si>
    <t>Total Hours</t>
  </si>
  <si>
    <t>Plant Load Factor considered in Financials</t>
  </si>
  <si>
    <t>Net Power Export to Grid</t>
  </si>
  <si>
    <t>Baseline emission factor considered</t>
  </si>
  <si>
    <t>Baseline Emissions</t>
  </si>
  <si>
    <t>Project Emissions</t>
  </si>
  <si>
    <t>Leakage Emissions</t>
  </si>
  <si>
    <t>CER Generated for the Monitoring Period</t>
  </si>
  <si>
    <t>Change in Plant Load Factor</t>
  </si>
  <si>
    <r>
      <t>tCO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/MWh</t>
    </r>
  </si>
  <si>
    <r>
      <t>tCO</t>
    </r>
    <r>
      <rPr>
        <vertAlign val="subscript"/>
        <sz val="10"/>
        <rFont val="Calibri"/>
        <family val="2"/>
      </rPr>
      <t>2</t>
    </r>
  </si>
  <si>
    <t>For Monitoring Period</t>
  </si>
  <si>
    <t>Total</t>
  </si>
  <si>
    <t>Both dates Inclusive</t>
  </si>
  <si>
    <r>
      <t>Meter Reading for Period</t>
    </r>
    <r>
      <rPr>
        <b/>
        <sz val="16"/>
        <color indexed="8"/>
        <rFont val="Calibri"/>
        <family val="2"/>
      </rPr>
      <t>*</t>
    </r>
  </si>
  <si>
    <t>Meter Reading for Period</t>
  </si>
  <si>
    <t>Location no: 4, 8-13, 49</t>
  </si>
  <si>
    <t>Location no: 14-17, 19-20, 22-23, 25-28, 34,38,43</t>
  </si>
  <si>
    <t>Location no: 5-6, 32, 40-42, 45-48</t>
  </si>
  <si>
    <t>Location no: 7,18,31,37,50-52,55-56,61-63</t>
  </si>
  <si>
    <t>Credit Note</t>
  </si>
  <si>
    <t>Wind based power generation by Panama Wind Energy Private Limited in Maharashtra, India
Energy Private Limited in Maharashtra, India</t>
  </si>
  <si>
    <t>Installed Power Generation Capacity</t>
  </si>
  <si>
    <t>No. of WTGs as for implementation as per PDD</t>
  </si>
  <si>
    <t>WTGs comissioned/implemented</t>
  </si>
  <si>
    <t>Yet to commission</t>
  </si>
  <si>
    <t>Location no: All Project Activity WTGs</t>
  </si>
  <si>
    <t>Feeder 1 - 8 WTGs</t>
  </si>
  <si>
    <t>Feeder No 2- 15 WTGs</t>
  </si>
  <si>
    <t>Feeder 3-10 WTGs</t>
  </si>
  <si>
    <t>Feeder No 4- 12 WTGs</t>
  </si>
  <si>
    <t>Emission factor</t>
  </si>
  <si>
    <t>Emission Reductions in tCO2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</si>
</sst>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(* #,##0.00_);_(* \(#,##0.00\);_(* &quot;-&quot;??_);_(@_)"/>
    <numFmt numFmtId="165" formatCode="0.00_);\(0.00\)"/>
    <numFmt numFmtId="166" formatCode="#,##0.0000"/>
    <numFmt numFmtId="167" formatCode="_(* #,##0.00_);_(* \(#,##0.00\);_(* &quot;-&quot;_);_(@_)"/>
    <numFmt numFmtId="169" formatCode="0.000%"/>
    <numFmt numFmtId="170" formatCode="_(* #,##0_);_(* \(#,##0\);_(* &quot;-&quot;??_);_(@_)"/>
    <numFmt numFmtId="171" formatCode="[$-409]d/mmm/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Calibri"/>
      <family val="2"/>
    </font>
    <font>
      <vertAlign val="subscript"/>
      <sz val="10"/>
      <name val="Calibri"/>
      <family val="2"/>
    </font>
    <font>
      <b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21" borderId="3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9" fontId="2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78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29" applyFont="1" applyFill="1" applyBorder="1" applyAlignment="1" applyProtection="1">
      <alignment horizontal="left" wrapText="1"/>
      <protection locked="0"/>
    </xf>
    <xf numFmtId="2" fontId="24" fillId="0" borderId="0" xfId="29" applyNumberFormat="1" applyFont="1" applyProtection="1">
      <protection locked="0"/>
    </xf>
    <xf numFmtId="0" fontId="25" fillId="0" borderId="9" xfId="0" applyFont="1" applyBorder="1" applyAlignment="1">
      <alignment horizontal="center"/>
    </xf>
    <xf numFmtId="2" fontId="26" fillId="0" borderId="0" xfId="29" applyNumberFormat="1" applyFont="1" applyProtection="1">
      <protection locked="0"/>
    </xf>
    <xf numFmtId="0" fontId="24" fillId="0" borderId="9" xfId="29" applyFont="1" applyFill="1" applyBorder="1" applyAlignment="1" applyProtection="1">
      <alignment horizontal="right"/>
      <protection locked="0"/>
    </xf>
    <xf numFmtId="0" fontId="23" fillId="0" borderId="0" xfId="0" applyFont="1" applyFill="1" applyAlignment="1">
      <alignment horizontal="center"/>
    </xf>
    <xf numFmtId="0" fontId="24" fillId="0" borderId="10" xfId="29" applyFont="1" applyFill="1" applyBorder="1" applyAlignment="1" applyProtection="1">
      <alignment horizontal="left"/>
      <protection locked="0"/>
    </xf>
    <xf numFmtId="0" fontId="24" fillId="0" borderId="10" xfId="29" applyFont="1" applyFill="1" applyBorder="1" applyAlignment="1" applyProtection="1">
      <alignment horizontal="right"/>
      <protection locked="0"/>
    </xf>
    <xf numFmtId="0" fontId="24" fillId="0" borderId="9" xfId="29" applyFont="1" applyFill="1" applyBorder="1" applyAlignment="1" applyProtection="1">
      <alignment horizontal="right" wrapText="1"/>
      <protection locked="0"/>
    </xf>
    <xf numFmtId="0" fontId="24" fillId="0" borderId="0" xfId="29" applyFont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24" fillId="0" borderId="0" xfId="29" applyFont="1" applyProtection="1">
      <protection locked="0"/>
    </xf>
    <xf numFmtId="2" fontId="27" fillId="25" borderId="22" xfId="2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15" fontId="23" fillId="0" borderId="9" xfId="0" applyNumberFormat="1" applyFont="1" applyBorder="1" applyAlignment="1">
      <alignment horizontal="center"/>
    </xf>
    <xf numFmtId="10" fontId="23" fillId="0" borderId="0" xfId="0" applyNumberFormat="1" applyFont="1" applyFill="1" applyAlignment="1">
      <alignment horizontal="center"/>
    </xf>
    <xf numFmtId="2" fontId="23" fillId="0" borderId="0" xfId="0" applyNumberFormat="1" applyFont="1" applyAlignment="1">
      <alignment horizontal="center"/>
    </xf>
    <xf numFmtId="165" fontId="23" fillId="0" borderId="0" xfId="0" applyNumberFormat="1" applyFont="1"/>
    <xf numFmtId="2" fontId="23" fillId="0" borderId="0" xfId="0" applyNumberFormat="1" applyFont="1"/>
    <xf numFmtId="10" fontId="23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4" borderId="9" xfId="0" applyFont="1" applyFill="1" applyBorder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22" fillId="24" borderId="9" xfId="0" applyFont="1" applyFill="1" applyBorder="1" applyAlignment="1">
      <alignment horizontal="center" vertical="center"/>
    </xf>
    <xf numFmtId="0" fontId="22" fillId="24" borderId="9" xfId="0" applyFont="1" applyFill="1" applyBorder="1" applyAlignment="1">
      <alignment horizontal="center" vertical="center"/>
    </xf>
    <xf numFmtId="9" fontId="23" fillId="0" borderId="0" xfId="31" applyFont="1"/>
    <xf numFmtId="9" fontId="23" fillId="0" borderId="0" xfId="31" applyFont="1" applyAlignment="1">
      <alignment horizontal="center"/>
    </xf>
    <xf numFmtId="15" fontId="0" fillId="0" borderId="9" xfId="0" applyNumberFormat="1" applyFont="1" applyFill="1" applyBorder="1" applyAlignment="1">
      <alignment horizontal="left" vertical="center"/>
    </xf>
    <xf numFmtId="167" fontId="0" fillId="0" borderId="9" xfId="0" applyNumberFormat="1" applyFill="1" applyBorder="1" applyAlignment="1">
      <alignment horizontal="right" vertical="center"/>
    </xf>
    <xf numFmtId="167" fontId="22" fillId="24" borderId="9" xfId="0" applyNumberFormat="1" applyFont="1" applyFill="1" applyBorder="1" applyAlignment="1">
      <alignment horizontal="right" vertical="center"/>
    </xf>
    <xf numFmtId="2" fontId="24" fillId="0" borderId="9" xfId="29" applyNumberFormat="1" applyFont="1" applyFill="1" applyBorder="1" applyAlignment="1" applyProtection="1">
      <alignment horizontal="right" wrapText="1"/>
      <protection locked="0"/>
    </xf>
    <xf numFmtId="169" fontId="24" fillId="0" borderId="9" xfId="31" applyNumberFormat="1" applyFont="1" applyFill="1" applyBorder="1" applyAlignment="1" applyProtection="1">
      <alignment horizontal="right" wrapText="1"/>
      <protection locked="0"/>
    </xf>
    <xf numFmtId="165" fontId="24" fillId="0" borderId="10" xfId="29" applyNumberFormat="1" applyFont="1" applyFill="1" applyBorder="1" applyAlignment="1" applyProtection="1">
      <alignment horizontal="right"/>
      <protection locked="0"/>
    </xf>
    <xf numFmtId="166" fontId="24" fillId="0" borderId="9" xfId="29" applyNumberFormat="1" applyFont="1" applyFill="1" applyBorder="1" applyAlignment="1" applyProtection="1">
      <alignment horizontal="right"/>
      <protection locked="0"/>
    </xf>
    <xf numFmtId="164" fontId="24" fillId="0" borderId="9" xfId="43" applyFont="1" applyFill="1" applyBorder="1" applyAlignment="1" applyProtection="1">
      <alignment horizontal="right"/>
      <protection locked="0"/>
    </xf>
    <xf numFmtId="0" fontId="24" fillId="0" borderId="9" xfId="29" applyFont="1" applyFill="1" applyBorder="1" applyAlignment="1" applyProtection="1">
      <protection locked="0"/>
    </xf>
    <xf numFmtId="0" fontId="26" fillId="24" borderId="9" xfId="29" applyFont="1" applyFill="1" applyBorder="1" applyAlignment="1" applyProtection="1">
      <alignment horizontal="right" vertical="center"/>
      <protection locked="0"/>
    </xf>
    <xf numFmtId="0" fontId="26" fillId="24" borderId="9" xfId="29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>
      <alignment horizontal="left" vertical="center"/>
    </xf>
    <xf numFmtId="0" fontId="23" fillId="0" borderId="10" xfId="0" applyFont="1" applyBorder="1"/>
    <xf numFmtId="0" fontId="23" fillId="0" borderId="11" xfId="0" applyFont="1" applyBorder="1"/>
    <xf numFmtId="0" fontId="0" fillId="0" borderId="9" xfId="0" applyFont="1" applyBorder="1" applyAlignment="1">
      <alignment horizontal="center" vertical="center"/>
    </xf>
    <xf numFmtId="170" fontId="24" fillId="0" borderId="9" xfId="43" applyNumberFormat="1" applyFont="1" applyFill="1" applyBorder="1" applyAlignment="1" applyProtection="1">
      <alignment horizontal="right"/>
      <protection locked="0"/>
    </xf>
    <xf numFmtId="171" fontId="23" fillId="0" borderId="9" xfId="0" applyNumberFormat="1" applyFont="1" applyBorder="1" applyAlignment="1">
      <alignment horizontal="center"/>
    </xf>
    <xf numFmtId="43" fontId="0" fillId="0" borderId="0" xfId="0" applyNumberFormat="1" applyFont="1" applyAlignment="1">
      <alignment horizontal="center" vertical="center"/>
    </xf>
    <xf numFmtId="0" fontId="21" fillId="25" borderId="20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9" xfId="0" applyFont="1" applyFill="1" applyBorder="1" applyAlignment="1">
      <alignment horizontal="center" vertical="center"/>
    </xf>
    <xf numFmtId="0" fontId="21" fillId="25" borderId="0" xfId="0" applyFont="1" applyFill="1" applyBorder="1" applyAlignment="1">
      <alignment horizontal="center" vertical="center" wrapText="1"/>
    </xf>
    <xf numFmtId="10" fontId="24" fillId="0" borderId="9" xfId="31" applyNumberFormat="1" applyFont="1" applyFill="1" applyBorder="1" applyAlignment="1" applyProtection="1">
      <alignment horizontal="center" wrapText="1"/>
      <protection locked="0"/>
    </xf>
    <xf numFmtId="0" fontId="24" fillId="0" borderId="17" xfId="29" applyFont="1" applyFill="1" applyBorder="1" applyAlignment="1" applyProtection="1">
      <alignment horizontal="left"/>
      <protection locked="0"/>
    </xf>
    <xf numFmtId="0" fontId="24" fillId="0" borderId="10" xfId="29" applyFont="1" applyFill="1" applyBorder="1" applyAlignment="1" applyProtection="1">
      <alignment horizontal="left"/>
      <protection locked="0"/>
    </xf>
    <xf numFmtId="0" fontId="24" fillId="0" borderId="11" xfId="29" applyFont="1" applyFill="1" applyBorder="1" applyAlignment="1" applyProtection="1">
      <alignment horizontal="left"/>
      <protection locked="0"/>
    </xf>
    <xf numFmtId="0" fontId="28" fillId="24" borderId="15" xfId="29" applyFont="1" applyFill="1" applyBorder="1" applyAlignment="1" applyProtection="1">
      <alignment horizontal="center" wrapText="1"/>
      <protection locked="0"/>
    </xf>
    <xf numFmtId="0" fontId="28" fillId="24" borderId="14" xfId="29" applyFont="1" applyFill="1" applyBorder="1" applyAlignment="1" applyProtection="1">
      <alignment horizontal="center" wrapText="1"/>
      <protection locked="0"/>
    </xf>
    <xf numFmtId="0" fontId="28" fillId="24" borderId="18" xfId="29" applyFont="1" applyFill="1" applyBorder="1" applyAlignment="1" applyProtection="1">
      <alignment horizontal="center" wrapText="1"/>
      <protection locked="0"/>
    </xf>
    <xf numFmtId="0" fontId="26" fillId="24" borderId="17" xfId="29" applyFont="1" applyFill="1" applyBorder="1" applyAlignment="1" applyProtection="1">
      <alignment horizontal="center" vertical="center"/>
      <protection locked="0"/>
    </xf>
    <xf numFmtId="0" fontId="26" fillId="24" borderId="10" xfId="29" applyFont="1" applyFill="1" applyBorder="1" applyAlignment="1" applyProtection="1">
      <alignment horizontal="center" vertical="center"/>
      <protection locked="0"/>
    </xf>
    <xf numFmtId="0" fontId="26" fillId="24" borderId="11" xfId="29" applyFont="1" applyFill="1" applyBorder="1" applyAlignment="1" applyProtection="1">
      <alignment horizontal="center" vertical="center"/>
      <protection locked="0"/>
    </xf>
    <xf numFmtId="2" fontId="27" fillId="25" borderId="23" xfId="29" applyNumberFormat="1" applyFont="1" applyFill="1" applyBorder="1" applyAlignment="1" applyProtection="1">
      <alignment horizontal="center" vertical="center"/>
      <protection locked="0"/>
    </xf>
    <xf numFmtId="2" fontId="27" fillId="25" borderId="11" xfId="29" applyNumberFormat="1" applyFont="1" applyFill="1" applyBorder="1" applyAlignment="1" applyProtection="1">
      <alignment horizontal="center" vertical="center"/>
      <protection locked="0"/>
    </xf>
    <xf numFmtId="0" fontId="26" fillId="0" borderId="16" xfId="29" applyFont="1" applyFill="1" applyBorder="1" applyAlignment="1" applyProtection="1">
      <alignment horizontal="center" vertical="center" wrapText="1"/>
      <protection locked="0"/>
    </xf>
    <xf numFmtId="0" fontId="26" fillId="0" borderId="12" xfId="29" applyFont="1" applyFill="1" applyBorder="1" applyAlignment="1" applyProtection="1">
      <alignment horizontal="center" vertical="center" wrapText="1"/>
      <protection locked="0"/>
    </xf>
    <xf numFmtId="0" fontId="26" fillId="0" borderId="13" xfId="29" applyFont="1" applyFill="1" applyBorder="1" applyAlignment="1" applyProtection="1">
      <alignment horizontal="center" vertical="center" wrapText="1"/>
      <protection locked="0"/>
    </xf>
    <xf numFmtId="0" fontId="26" fillId="0" borderId="19" xfId="29" applyFont="1" applyFill="1" applyBorder="1" applyAlignment="1" applyProtection="1">
      <alignment horizontal="center" vertical="center" wrapText="1"/>
      <protection locked="0"/>
    </xf>
    <xf numFmtId="0" fontId="26" fillId="0" borderId="20" xfId="29" applyFont="1" applyFill="1" applyBorder="1" applyAlignment="1" applyProtection="1">
      <alignment horizontal="center" vertical="center" wrapText="1"/>
      <protection locked="0"/>
    </xf>
    <xf numFmtId="0" fontId="26" fillId="0" borderId="21" xfId="29" applyFont="1" applyFill="1" applyBorder="1" applyAlignment="1" applyProtection="1">
      <alignment horizontal="center" vertical="center" wrapText="1"/>
      <protection locked="0"/>
    </xf>
    <xf numFmtId="0" fontId="22" fillId="24" borderId="9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center" vertical="center"/>
    </xf>
    <xf numFmtId="43" fontId="0" fillId="0" borderId="9" xfId="0" applyNumberFormat="1" applyFont="1" applyBorder="1" applyAlignment="1">
      <alignment horizontal="center" vertical="center"/>
    </xf>
    <xf numFmtId="0" fontId="22" fillId="24" borderId="9" xfId="0" applyFont="1" applyFill="1" applyBorder="1" applyAlignment="1">
      <alignment horizontal="center" vertical="center" wrapText="1"/>
    </xf>
  </cellXfs>
  <cellStyles count="46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Calcolo" xfId="19"/>
    <cellStyle name="Cella collegata" xfId="20"/>
    <cellStyle name="Cella da controllare" xfId="21"/>
    <cellStyle name="Colore 1" xfId="22"/>
    <cellStyle name="Colore 2" xfId="23"/>
    <cellStyle name="Colore 3" xfId="24"/>
    <cellStyle name="Colore 4" xfId="25"/>
    <cellStyle name="Colore 5" xfId="26"/>
    <cellStyle name="Colore 6" xfId="27"/>
    <cellStyle name="Comma" xfId="43" builtinId="3"/>
    <cellStyle name="Comma 2" xfId="44"/>
    <cellStyle name="Neutrale" xfId="28"/>
    <cellStyle name="Norm੎੎" xfId="42"/>
    <cellStyle name="Normal" xfId="0" builtinId="0"/>
    <cellStyle name="Normal 2" xfId="45"/>
    <cellStyle name="Normal_Hindustan Platinum_Worksheet_30.10.08" xfId="29"/>
    <cellStyle name="Nota" xfId="30"/>
    <cellStyle name="Percent" xfId="31" builtinId="5"/>
    <cellStyle name="Testo avviso" xfId="32"/>
    <cellStyle name="Testo descrittivo" xfId="33"/>
    <cellStyle name="Titolo" xfId="34"/>
    <cellStyle name="Titolo 1" xfId="35"/>
    <cellStyle name="Titolo 2" xfId="36"/>
    <cellStyle name="Titolo 3" xfId="37"/>
    <cellStyle name="Titolo 4" xfId="38"/>
    <cellStyle name="Totale" xfId="39"/>
    <cellStyle name="Valore non valido" xfId="40"/>
    <cellStyle name="Valore valido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home\DOCUME~1\SAUMIT~1\LOCALS~1\Temp\Temporary%20Directory%201%20for%20database_publishing_ver3.zip\Database_2006-07_0712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Log"/>
      <sheetName val="Results"/>
      <sheetName val="Data"/>
      <sheetName val="Units + Abbrev"/>
      <sheetName val="Assumptions"/>
      <sheetName val="Plausibility"/>
      <sheetName val="Transfers"/>
      <sheetName val="BM 0405"/>
      <sheetName val="BM 0506"/>
      <sheetName val="BM 0607"/>
      <sheetName val="Margins 0405"/>
      <sheetName val="Margins 0506"/>
      <sheetName val="Margins 0607"/>
      <sheetName val="Stat 0405"/>
      <sheetName val="Stat 0506"/>
      <sheetName val="Stat 0607"/>
      <sheetName val="Compare"/>
      <sheetName val="Unit_Gen 0405"/>
      <sheetName val="Unit_Gen 0506"/>
      <sheetName val="Unit_Gen 0607"/>
      <sheetName val="CDM"/>
    </sheetNames>
    <sheetDataSet>
      <sheetData sheetId="0"/>
      <sheetData sheetId="1"/>
      <sheetData sheetId="2"/>
      <sheetData sheetId="3"/>
      <sheetData sheetId="4"/>
      <sheetData sheetId="5">
        <row r="17">
          <cell r="D17">
            <v>8</v>
          </cell>
          <cell r="E17">
            <v>10</v>
          </cell>
          <cell r="F17">
            <v>3</v>
          </cell>
          <cell r="G17">
            <v>1</v>
          </cell>
          <cell r="H17">
            <v>3.5</v>
          </cell>
          <cell r="I17">
            <v>3.5</v>
          </cell>
          <cell r="K17">
            <v>3.5</v>
          </cell>
          <cell r="L17">
            <v>0.5</v>
          </cell>
          <cell r="M17">
            <v>10.5</v>
          </cell>
        </row>
        <row r="20">
          <cell r="D20">
            <v>2</v>
          </cell>
        </row>
        <row r="21">
          <cell r="D21">
            <v>3755</v>
          </cell>
          <cell r="F21">
            <v>8800</v>
          </cell>
          <cell r="H21">
            <v>10100</v>
          </cell>
          <cell r="I21">
            <v>10500</v>
          </cell>
          <cell r="K21">
            <v>11300</v>
          </cell>
        </row>
        <row r="22">
          <cell r="H22">
            <v>0.95</v>
          </cell>
          <cell r="I22">
            <v>0.83</v>
          </cell>
          <cell r="K22">
            <v>0.7</v>
          </cell>
        </row>
        <row r="23">
          <cell r="D23">
            <v>1.04</v>
          </cell>
          <cell r="E23">
            <v>1.28</v>
          </cell>
          <cell r="F23">
            <v>0.44</v>
          </cell>
          <cell r="G23">
            <v>0.68</v>
          </cell>
          <cell r="H23">
            <v>0.68</v>
          </cell>
          <cell r="I23">
            <v>0.6</v>
          </cell>
          <cell r="J23">
            <v>0.98</v>
          </cell>
        </row>
        <row r="30">
          <cell r="E30">
            <v>9</v>
          </cell>
          <cell r="F30">
            <v>9</v>
          </cell>
          <cell r="G30">
            <v>7.5</v>
          </cell>
        </row>
        <row r="34">
          <cell r="E34">
            <v>1.05</v>
          </cell>
          <cell r="F34">
            <v>1.05</v>
          </cell>
          <cell r="G34">
            <v>1</v>
          </cell>
        </row>
        <row r="47">
          <cell r="D47">
            <v>0.43</v>
          </cell>
          <cell r="E47">
            <v>0.42</v>
          </cell>
          <cell r="F47">
            <v>0.43</v>
          </cell>
        </row>
        <row r="52">
          <cell r="F52">
            <v>0.64</v>
          </cell>
          <cell r="G52">
            <v>0.6</v>
          </cell>
        </row>
        <row r="58">
          <cell r="D58">
            <v>0.64</v>
          </cell>
        </row>
        <row r="62">
          <cell r="D62">
            <v>0.5</v>
          </cell>
        </row>
        <row r="63">
          <cell r="D63">
            <v>0.5</v>
          </cell>
        </row>
        <row r="66">
          <cell r="D66">
            <v>4.1867999999999999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showGridLines="0" tabSelected="1" workbookViewId="0">
      <selection activeCell="F14" sqref="F14"/>
    </sheetView>
  </sheetViews>
  <sheetFormatPr defaultRowHeight="12.75" x14ac:dyDescent="0.2"/>
  <cols>
    <col min="1" max="1" width="2.140625" style="2" customWidth="1"/>
    <col min="2" max="3" width="9.140625" style="2"/>
    <col min="4" max="4" width="23.7109375" style="2" customWidth="1"/>
    <col min="5" max="5" width="10.140625" style="2" customWidth="1"/>
    <col min="6" max="6" width="12.85546875" style="2" customWidth="1"/>
    <col min="7" max="7" width="18.28515625" style="2" customWidth="1"/>
    <col min="8" max="8" width="13.42578125" style="2" customWidth="1"/>
    <col min="9" max="9" width="12.7109375" style="2" bestFit="1" customWidth="1"/>
    <col min="10" max="10" width="5.5703125" style="2" customWidth="1"/>
    <col min="11" max="12" width="9.5703125" style="2" customWidth="1"/>
    <col min="13" max="17" width="9.140625" style="2"/>
    <col min="18" max="18" width="13.28515625" style="2" customWidth="1"/>
    <col min="19" max="16384" width="9.140625" style="2"/>
  </cols>
  <sheetData>
    <row r="1" spans="2:10" ht="13.5" thickBot="1" x14ac:dyDescent="0.25"/>
    <row r="2" spans="2:10" ht="15.75" customHeight="1" thickBot="1" x14ac:dyDescent="0.3">
      <c r="B2" s="60" t="s">
        <v>35</v>
      </c>
      <c r="C2" s="61"/>
      <c r="D2" s="61"/>
      <c r="E2" s="61"/>
      <c r="F2" s="61"/>
      <c r="G2" s="61"/>
      <c r="H2" s="61"/>
      <c r="I2" s="62"/>
    </row>
    <row r="3" spans="2:10" x14ac:dyDescent="0.2">
      <c r="B3" s="3"/>
      <c r="C3" s="1"/>
      <c r="D3" s="1"/>
      <c r="E3" s="1"/>
      <c r="F3" s="3"/>
      <c r="G3" s="4"/>
      <c r="H3" s="1"/>
      <c r="I3" s="1"/>
    </row>
    <row r="4" spans="2:10" x14ac:dyDescent="0.2">
      <c r="B4" s="68" t="s">
        <v>11</v>
      </c>
      <c r="C4" s="69"/>
      <c r="D4" s="70"/>
      <c r="E4" s="5" t="s">
        <v>3</v>
      </c>
      <c r="F4" s="5" t="s">
        <v>4</v>
      </c>
      <c r="G4" s="6"/>
      <c r="H4" s="1"/>
      <c r="I4" s="1"/>
    </row>
    <row r="5" spans="2:10" x14ac:dyDescent="0.2">
      <c r="B5" s="71"/>
      <c r="C5" s="72"/>
      <c r="D5" s="73"/>
      <c r="E5" s="17">
        <v>42462</v>
      </c>
      <c r="F5" s="50">
        <v>42795</v>
      </c>
      <c r="G5" s="6" t="s">
        <v>27</v>
      </c>
      <c r="H5" s="1"/>
      <c r="I5" s="1"/>
    </row>
    <row r="6" spans="2:10" x14ac:dyDescent="0.2">
      <c r="B6" s="3"/>
      <c r="C6" s="1"/>
      <c r="D6" s="1"/>
      <c r="E6" s="1"/>
      <c r="F6" s="3"/>
      <c r="G6" s="4"/>
      <c r="H6" s="1"/>
      <c r="I6" s="1"/>
    </row>
    <row r="7" spans="2:10" ht="25.5" x14ac:dyDescent="0.2">
      <c r="B7" s="3"/>
      <c r="C7" s="1"/>
      <c r="D7" s="1"/>
      <c r="E7" s="1"/>
      <c r="F7" s="15" t="s">
        <v>10</v>
      </c>
      <c r="G7" s="66" t="s">
        <v>25</v>
      </c>
      <c r="H7" s="67"/>
      <c r="I7" s="16"/>
    </row>
    <row r="8" spans="2:10" x14ac:dyDescent="0.2">
      <c r="B8" s="63" t="s">
        <v>12</v>
      </c>
      <c r="C8" s="64"/>
      <c r="D8" s="65"/>
      <c r="E8" s="43" t="s">
        <v>0</v>
      </c>
      <c r="F8" s="44" t="s">
        <v>8</v>
      </c>
      <c r="G8" s="44" t="s">
        <v>8</v>
      </c>
      <c r="H8" s="44" t="s">
        <v>13</v>
      </c>
      <c r="I8" s="1"/>
    </row>
    <row r="9" spans="2:10" x14ac:dyDescent="0.2">
      <c r="B9" s="42" t="s">
        <v>36</v>
      </c>
      <c r="C9" s="42"/>
      <c r="D9" s="42"/>
      <c r="E9" s="7" t="s">
        <v>1</v>
      </c>
      <c r="F9" s="37">
        <v>100.8</v>
      </c>
      <c r="G9" s="37">
        <f>(1.6*45)</f>
        <v>72</v>
      </c>
      <c r="H9" s="37">
        <f>(1600*45)/1000</f>
        <v>72</v>
      </c>
      <c r="I9" s="8"/>
      <c r="J9" s="21"/>
    </row>
    <row r="10" spans="2:10" ht="10.5" customHeight="1" x14ac:dyDescent="0.2">
      <c r="B10" s="42" t="s">
        <v>29</v>
      </c>
      <c r="C10" s="42"/>
      <c r="D10" s="42"/>
      <c r="E10" s="7" t="s">
        <v>6</v>
      </c>
      <c r="F10" s="11">
        <v>365</v>
      </c>
      <c r="G10" s="11">
        <f>F5-E5+1</f>
        <v>334</v>
      </c>
      <c r="H10" s="11">
        <f>F5-E5+1</f>
        <v>334</v>
      </c>
      <c r="I10" s="8"/>
    </row>
    <row r="11" spans="2:10" x14ac:dyDescent="0.2">
      <c r="B11" s="57" t="s">
        <v>14</v>
      </c>
      <c r="C11" s="58"/>
      <c r="D11" s="59"/>
      <c r="E11" s="7" t="s">
        <v>7</v>
      </c>
      <c r="F11" s="11">
        <f>F10*24</f>
        <v>8760</v>
      </c>
      <c r="G11" s="11">
        <f>G10*24</f>
        <v>8016</v>
      </c>
      <c r="H11" s="11">
        <f>H10*24</f>
        <v>8016</v>
      </c>
      <c r="I11" s="8"/>
    </row>
    <row r="12" spans="2:10" x14ac:dyDescent="0.2">
      <c r="B12" s="42" t="s">
        <v>15</v>
      </c>
      <c r="C12" s="42"/>
      <c r="D12" s="42"/>
      <c r="E12" s="7" t="s">
        <v>2</v>
      </c>
      <c r="F12" s="38">
        <v>0.22237999999999999</v>
      </c>
      <c r="G12" s="38">
        <v>0.22237999999999999</v>
      </c>
      <c r="H12" s="38">
        <f>H13/H9/H11</f>
        <v>0.24542800337692669</v>
      </c>
      <c r="I12" s="8"/>
    </row>
    <row r="13" spans="2:10" x14ac:dyDescent="0.2">
      <c r="B13" s="42" t="s">
        <v>16</v>
      </c>
      <c r="C13" s="42"/>
      <c r="D13" s="42"/>
      <c r="E13" s="7" t="s">
        <v>9</v>
      </c>
      <c r="F13" s="41">
        <f>F9*F11*F12</f>
        <v>196363.31904</v>
      </c>
      <c r="G13" s="41">
        <f>G9*G11*G12</f>
        <v>128347.06176</v>
      </c>
      <c r="H13" s="41">
        <f>('Generaration Data'!D16+'Generaration Data'!H16+'Generaration Data'!L16+'Generaration Data'!P16)/1000</f>
        <v>141649.26300499999</v>
      </c>
      <c r="I13" s="18"/>
      <c r="J13" s="20"/>
    </row>
    <row r="14" spans="2:10" x14ac:dyDescent="0.2">
      <c r="B14" s="9"/>
      <c r="C14" s="9"/>
      <c r="D14" s="9"/>
      <c r="E14" s="10"/>
      <c r="F14" s="39"/>
      <c r="G14" s="39"/>
      <c r="H14" s="39"/>
      <c r="I14" s="8"/>
    </row>
    <row r="15" spans="2:10" ht="14.25" x14ac:dyDescent="0.25">
      <c r="B15" s="42" t="s">
        <v>17</v>
      </c>
      <c r="C15" s="42"/>
      <c r="D15" s="42"/>
      <c r="E15" s="11" t="s">
        <v>23</v>
      </c>
      <c r="F15" s="40">
        <v>0.9486</v>
      </c>
      <c r="G15" s="40">
        <f>F15</f>
        <v>0.9486</v>
      </c>
      <c r="H15" s="40">
        <f>G15</f>
        <v>0.9486</v>
      </c>
      <c r="I15" s="8"/>
    </row>
    <row r="16" spans="2:10" ht="14.25" x14ac:dyDescent="0.25">
      <c r="B16" s="57" t="s">
        <v>18</v>
      </c>
      <c r="C16" s="58"/>
      <c r="D16" s="59"/>
      <c r="E16" s="7" t="s">
        <v>24</v>
      </c>
      <c r="F16" s="41">
        <f>F13*F15</f>
        <v>186270.244441344</v>
      </c>
      <c r="G16" s="41">
        <f>(G13*G15)</f>
        <v>121750.022785536</v>
      </c>
      <c r="H16" s="41">
        <f>(H13*H15)</f>
        <v>134368.49088654298</v>
      </c>
      <c r="I16" s="8"/>
    </row>
    <row r="17" spans="2:17" ht="14.25" x14ac:dyDescent="0.25">
      <c r="B17" s="57" t="s">
        <v>19</v>
      </c>
      <c r="C17" s="58"/>
      <c r="D17" s="59"/>
      <c r="E17" s="7" t="s">
        <v>24</v>
      </c>
      <c r="F17" s="7">
        <v>0</v>
      </c>
      <c r="G17" s="7">
        <v>0</v>
      </c>
      <c r="H17" s="7">
        <v>0</v>
      </c>
      <c r="I17" s="8"/>
    </row>
    <row r="18" spans="2:17" ht="14.25" x14ac:dyDescent="0.25">
      <c r="B18" s="57" t="s">
        <v>20</v>
      </c>
      <c r="C18" s="58"/>
      <c r="D18" s="59"/>
      <c r="E18" s="7" t="s">
        <v>24</v>
      </c>
      <c r="F18" s="7">
        <v>0</v>
      </c>
      <c r="G18" s="7">
        <v>0</v>
      </c>
      <c r="H18" s="7">
        <v>0</v>
      </c>
      <c r="I18" s="8"/>
    </row>
    <row r="19" spans="2:17" ht="14.25" x14ac:dyDescent="0.25">
      <c r="B19" s="42" t="s">
        <v>21</v>
      </c>
      <c r="C19" s="42"/>
      <c r="D19" s="42"/>
      <c r="E19" s="7" t="s">
        <v>24</v>
      </c>
      <c r="F19" s="49">
        <f>F16-F17-F18</f>
        <v>186270.244441344</v>
      </c>
      <c r="G19" s="49">
        <f>G16-G17-G18</f>
        <v>121750.022785536</v>
      </c>
      <c r="H19" s="49">
        <f>ROUNDDOWN(H16-H17-H18,0)</f>
        <v>134368</v>
      </c>
      <c r="I19" s="8"/>
      <c r="Q19" s="32"/>
    </row>
    <row r="20" spans="2:17" x14ac:dyDescent="0.2">
      <c r="B20" s="12"/>
      <c r="C20" s="13"/>
      <c r="D20" s="13"/>
      <c r="E20" s="14"/>
      <c r="F20" s="14"/>
      <c r="G20" s="14"/>
      <c r="H20" s="19"/>
      <c r="I20" s="1"/>
      <c r="J20" s="1"/>
      <c r="K20" s="33"/>
    </row>
    <row r="21" spans="2:17" x14ac:dyDescent="0.2">
      <c r="B21" s="42" t="s">
        <v>22</v>
      </c>
      <c r="C21" s="42"/>
      <c r="D21" s="42"/>
      <c r="E21" s="7" t="s">
        <v>2</v>
      </c>
      <c r="F21" s="7"/>
      <c r="G21" s="56">
        <f>(H19-G19)/G19</f>
        <v>0.10363839714995952</v>
      </c>
      <c r="H21" s="56"/>
      <c r="I21" s="1"/>
      <c r="J21" s="1"/>
      <c r="K21" s="1"/>
    </row>
    <row r="23" spans="2:17" ht="15" x14ac:dyDescent="0.2">
      <c r="B23" s="45" t="s">
        <v>37</v>
      </c>
      <c r="C23" s="46"/>
      <c r="D23" s="47"/>
      <c r="E23" s="48">
        <v>63</v>
      </c>
      <c r="I23" s="22"/>
    </row>
    <row r="24" spans="2:17" ht="15" x14ac:dyDescent="0.2">
      <c r="B24" s="45" t="s">
        <v>38</v>
      </c>
      <c r="C24" s="46"/>
      <c r="D24" s="47"/>
      <c r="E24" s="48">
        <v>45</v>
      </c>
    </row>
    <row r="25" spans="2:17" ht="15" x14ac:dyDescent="0.2">
      <c r="B25" s="45" t="s">
        <v>39</v>
      </c>
      <c r="C25" s="46"/>
      <c r="D25" s="47"/>
      <c r="E25" s="48">
        <f>E23-E24</f>
        <v>18</v>
      </c>
    </row>
    <row r="26" spans="2:17" x14ac:dyDescent="0.2">
      <c r="I26" s="22"/>
    </row>
  </sheetData>
  <mergeCells count="9">
    <mergeCell ref="G21:H21"/>
    <mergeCell ref="B18:D18"/>
    <mergeCell ref="B2:I2"/>
    <mergeCell ref="B17:D17"/>
    <mergeCell ref="B16:D16"/>
    <mergeCell ref="B11:D11"/>
    <mergeCell ref="B8:D8"/>
    <mergeCell ref="G7:H7"/>
    <mergeCell ref="B4:D5"/>
  </mergeCells>
  <pageMargins left="0.7" right="0.7" top="0.75" bottom="0.75" header="0.3" footer="0.3"/>
  <pageSetup paperSize="9" orientation="portrait" r:id="rId1"/>
  <ignoredErrors>
    <ignoredError sqref="F11 F13 F16 F19 G15:H15 G9:G13 H9:H13 G21 H16 G16:G19 H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zoomScale="90" zoomScaleNormal="90" workbookViewId="0">
      <selection activeCell="U19" sqref="U19"/>
    </sheetView>
  </sheetViews>
  <sheetFormatPr defaultRowHeight="15" x14ac:dyDescent="0.25"/>
  <cols>
    <col min="1" max="1" width="2.5703125" style="24" customWidth="1"/>
    <col min="2" max="2" width="15.140625" style="24" customWidth="1"/>
    <col min="3" max="3" width="11" style="24" customWidth="1"/>
    <col min="4" max="4" width="21.7109375" style="24" bestFit="1" customWidth="1"/>
    <col min="5" max="5" width="15.42578125" style="24" customWidth="1"/>
    <col min="6" max="6" width="14.7109375" style="24" customWidth="1"/>
    <col min="7" max="7" width="11" style="24" customWidth="1"/>
    <col min="8" max="8" width="20.140625" style="24" customWidth="1"/>
    <col min="9" max="9" width="15.5703125" style="24" customWidth="1"/>
    <col min="10" max="10" width="14.7109375" style="24" customWidth="1"/>
    <col min="11" max="11" width="11" style="24" customWidth="1"/>
    <col min="12" max="12" width="18.140625" style="24" customWidth="1"/>
    <col min="13" max="13" width="14.5703125" style="24" customWidth="1"/>
    <col min="14" max="14" width="14.7109375" style="24" customWidth="1"/>
    <col min="15" max="15" width="11" style="24" customWidth="1"/>
    <col min="16" max="16" width="24.85546875" style="24" customWidth="1"/>
    <col min="17" max="17" width="16.28515625" style="24" bestFit="1" customWidth="1"/>
    <col min="18" max="18" width="12.5703125" style="24" customWidth="1"/>
    <col min="19" max="19" width="13.28515625" style="24" customWidth="1"/>
    <col min="20" max="20" width="19.28515625" style="24" customWidth="1"/>
    <col min="21" max="21" width="15.42578125" style="24" customWidth="1"/>
    <col min="22" max="22" width="22.5703125" style="24" customWidth="1"/>
    <col min="23" max="23" width="12.42578125" style="24" bestFit="1" customWidth="1"/>
    <col min="24" max="16384" width="9.140625" style="24"/>
  </cols>
  <sheetData>
    <row r="1" spans="1:23" ht="17.25" customHeight="1" x14ac:dyDescent="0.25">
      <c r="D1" s="25" t="s">
        <v>41</v>
      </c>
      <c r="H1" s="25" t="s">
        <v>42</v>
      </c>
      <c r="L1" s="25" t="s">
        <v>43</v>
      </c>
      <c r="P1" s="25" t="s">
        <v>44</v>
      </c>
      <c r="Q1" s="25"/>
      <c r="T1" s="25" t="s">
        <v>26</v>
      </c>
    </row>
    <row r="2" spans="1:23" ht="30" customHeight="1" x14ac:dyDescent="0.25">
      <c r="A2" s="25"/>
      <c r="D2" s="55" t="s">
        <v>30</v>
      </c>
      <c r="H2" s="52" t="s">
        <v>31</v>
      </c>
      <c r="L2" s="52" t="s">
        <v>32</v>
      </c>
      <c r="P2" s="52" t="s">
        <v>33</v>
      </c>
      <c r="T2" s="55" t="s">
        <v>40</v>
      </c>
    </row>
    <row r="3" spans="1:23" ht="21" x14ac:dyDescent="0.25">
      <c r="A3" s="23"/>
      <c r="B3" s="74" t="s">
        <v>28</v>
      </c>
      <c r="C3" s="74"/>
      <c r="D3" s="75" t="s">
        <v>5</v>
      </c>
      <c r="F3" s="74" t="s">
        <v>28</v>
      </c>
      <c r="G3" s="74"/>
      <c r="H3" s="53" t="s">
        <v>5</v>
      </c>
      <c r="J3" s="74" t="s">
        <v>28</v>
      </c>
      <c r="K3" s="74"/>
      <c r="L3" s="53" t="s">
        <v>5</v>
      </c>
      <c r="M3" s="26"/>
      <c r="N3" s="74" t="s">
        <v>28</v>
      </c>
      <c r="O3" s="74"/>
      <c r="P3" s="53" t="s">
        <v>5</v>
      </c>
      <c r="R3" s="74" t="s">
        <v>28</v>
      </c>
      <c r="S3" s="74"/>
      <c r="T3" s="54" t="s">
        <v>5</v>
      </c>
      <c r="U3" s="74" t="s">
        <v>45</v>
      </c>
      <c r="V3" s="77" t="s">
        <v>46</v>
      </c>
    </row>
    <row r="4" spans="1:23" x14ac:dyDescent="0.25">
      <c r="A4" s="23"/>
      <c r="B4" s="27" t="s">
        <v>3</v>
      </c>
      <c r="C4" s="27" t="s">
        <v>4</v>
      </c>
      <c r="D4" s="27" t="s">
        <v>34</v>
      </c>
      <c r="F4" s="31" t="s">
        <v>3</v>
      </c>
      <c r="G4" s="31" t="s">
        <v>4</v>
      </c>
      <c r="H4" s="30" t="s">
        <v>34</v>
      </c>
      <c r="J4" s="31" t="s">
        <v>3</v>
      </c>
      <c r="K4" s="31" t="s">
        <v>4</v>
      </c>
      <c r="L4" s="30" t="s">
        <v>34</v>
      </c>
      <c r="N4" s="31" t="s">
        <v>3</v>
      </c>
      <c r="O4" s="31" t="s">
        <v>4</v>
      </c>
      <c r="P4" s="30" t="s">
        <v>34</v>
      </c>
      <c r="R4" s="54" t="s">
        <v>3</v>
      </c>
      <c r="S4" s="54" t="s">
        <v>4</v>
      </c>
      <c r="T4" s="54" t="s">
        <v>34</v>
      </c>
      <c r="U4" s="74"/>
      <c r="V4" s="77"/>
    </row>
    <row r="5" spans="1:23" x14ac:dyDescent="0.25">
      <c r="A5" s="23"/>
      <c r="B5" s="34">
        <v>42462</v>
      </c>
      <c r="C5" s="34">
        <v>42491</v>
      </c>
      <c r="D5" s="35">
        <v>1137521.9990000001</v>
      </c>
      <c r="E5" s="28"/>
      <c r="F5" s="34">
        <v>42462</v>
      </c>
      <c r="G5" s="34">
        <v>42491</v>
      </c>
      <c r="H5" s="35">
        <v>1878213</v>
      </c>
      <c r="I5" s="28"/>
      <c r="J5" s="34">
        <v>42462</v>
      </c>
      <c r="K5" s="34">
        <v>42491</v>
      </c>
      <c r="L5" s="35">
        <v>1964228.9990000001</v>
      </c>
      <c r="M5" s="28"/>
      <c r="N5" s="34">
        <v>42462</v>
      </c>
      <c r="O5" s="34">
        <v>42491</v>
      </c>
      <c r="P5" s="35">
        <v>3321387.0019999999</v>
      </c>
      <c r="Q5" s="28"/>
      <c r="R5" s="34">
        <v>42462</v>
      </c>
      <c r="S5" s="34">
        <v>42491</v>
      </c>
      <c r="T5" s="35">
        <f>D5+H5+L5+P5</f>
        <v>8301351</v>
      </c>
      <c r="U5" s="48">
        <v>0.9486</v>
      </c>
      <c r="V5" s="76">
        <f>T5*U5/1000</f>
        <v>7874.6615585999998</v>
      </c>
    </row>
    <row r="6" spans="1:23" x14ac:dyDescent="0.25">
      <c r="A6" s="23"/>
      <c r="B6" s="34">
        <f t="shared" ref="B6:B14" si="0">C5</f>
        <v>42491</v>
      </c>
      <c r="C6" s="34">
        <v>42522</v>
      </c>
      <c r="D6" s="35">
        <v>2440941</v>
      </c>
      <c r="E6" s="28"/>
      <c r="F6" s="34">
        <f t="shared" ref="F6:F14" si="1">G5</f>
        <v>42491</v>
      </c>
      <c r="G6" s="34">
        <v>42522</v>
      </c>
      <c r="H6" s="35">
        <v>3371574</v>
      </c>
      <c r="I6" s="28"/>
      <c r="J6" s="34">
        <f t="shared" ref="J6:J14" si="2">K5</f>
        <v>42491</v>
      </c>
      <c r="K6" s="34">
        <v>42522</v>
      </c>
      <c r="L6" s="35">
        <v>3147746.9989999998</v>
      </c>
      <c r="M6" s="28"/>
      <c r="N6" s="34">
        <f t="shared" ref="N6:N14" si="3">O5</f>
        <v>42491</v>
      </c>
      <c r="O6" s="34">
        <v>42522</v>
      </c>
      <c r="P6" s="35">
        <v>4414005</v>
      </c>
      <c r="Q6" s="28"/>
      <c r="R6" s="34">
        <f t="shared" ref="R6:R14" si="4">S5</f>
        <v>42491</v>
      </c>
      <c r="S6" s="34">
        <v>42522</v>
      </c>
      <c r="T6" s="35">
        <f>D6+H6+L6+P6</f>
        <v>13374266.999</v>
      </c>
      <c r="U6" s="48">
        <v>0.9486</v>
      </c>
      <c r="V6" s="76">
        <f t="shared" ref="V6:V15" si="5">T6*U6/1000</f>
        <v>12686.8296752514</v>
      </c>
    </row>
    <row r="7" spans="1:23" x14ac:dyDescent="0.25">
      <c r="A7" s="23"/>
      <c r="B7" s="34">
        <f t="shared" si="0"/>
        <v>42522</v>
      </c>
      <c r="C7" s="34">
        <v>42552</v>
      </c>
      <c r="D7" s="35">
        <v>3802937.9989999998</v>
      </c>
      <c r="E7" s="28"/>
      <c r="F7" s="34">
        <f t="shared" si="1"/>
        <v>42522</v>
      </c>
      <c r="G7" s="34">
        <v>42552</v>
      </c>
      <c r="H7" s="35">
        <v>4739907</v>
      </c>
      <c r="I7" s="28"/>
      <c r="J7" s="34">
        <f t="shared" si="2"/>
        <v>42522</v>
      </c>
      <c r="K7" s="34">
        <v>42552</v>
      </c>
      <c r="L7" s="35">
        <v>5093685</v>
      </c>
      <c r="M7" s="28"/>
      <c r="N7" s="34">
        <f t="shared" si="3"/>
        <v>42522</v>
      </c>
      <c r="O7" s="34">
        <v>42552</v>
      </c>
      <c r="P7" s="35">
        <v>6354837.0010000011</v>
      </c>
      <c r="Q7" s="28"/>
      <c r="R7" s="34">
        <f t="shared" si="4"/>
        <v>42522</v>
      </c>
      <c r="S7" s="34">
        <v>42552</v>
      </c>
      <c r="T7" s="35">
        <f>D7+H7+L7+P7</f>
        <v>19991367</v>
      </c>
      <c r="U7" s="48">
        <v>0.9486</v>
      </c>
      <c r="V7" s="76">
        <f t="shared" si="5"/>
        <v>18963.810736200001</v>
      </c>
    </row>
    <row r="8" spans="1:23" x14ac:dyDescent="0.25">
      <c r="A8" s="23"/>
      <c r="B8" s="34">
        <f t="shared" si="0"/>
        <v>42552</v>
      </c>
      <c r="C8" s="34">
        <v>42583</v>
      </c>
      <c r="D8" s="35">
        <v>5625687.0010000002</v>
      </c>
      <c r="E8" s="28"/>
      <c r="F8" s="34">
        <f t="shared" si="1"/>
        <v>42552</v>
      </c>
      <c r="G8" s="34">
        <v>42583</v>
      </c>
      <c r="H8" s="35">
        <v>6748455</v>
      </c>
      <c r="I8" s="28"/>
      <c r="J8" s="34">
        <f t="shared" si="2"/>
        <v>42552</v>
      </c>
      <c r="K8" s="34">
        <v>42583</v>
      </c>
      <c r="L8" s="35">
        <v>6060489.0009999983</v>
      </c>
      <c r="M8" s="28"/>
      <c r="N8" s="34">
        <f t="shared" si="3"/>
        <v>42552</v>
      </c>
      <c r="O8" s="34">
        <v>42583</v>
      </c>
      <c r="P8" s="35">
        <v>7915029.0009999992</v>
      </c>
      <c r="Q8" s="28"/>
      <c r="R8" s="34">
        <f t="shared" si="4"/>
        <v>42552</v>
      </c>
      <c r="S8" s="34">
        <v>42583</v>
      </c>
      <c r="T8" s="35">
        <f>D8+H8+L8+P8</f>
        <v>26349660.002999995</v>
      </c>
      <c r="U8" s="48">
        <v>0.9486</v>
      </c>
      <c r="V8" s="76">
        <f t="shared" si="5"/>
        <v>24995.287478845792</v>
      </c>
    </row>
    <row r="9" spans="1:23" x14ac:dyDescent="0.25">
      <c r="A9" s="23"/>
      <c r="B9" s="34">
        <f t="shared" si="0"/>
        <v>42583</v>
      </c>
      <c r="C9" s="34">
        <v>42614</v>
      </c>
      <c r="D9" s="35">
        <v>6604428</v>
      </c>
      <c r="E9" s="28"/>
      <c r="F9" s="34">
        <f t="shared" si="1"/>
        <v>42583</v>
      </c>
      <c r="G9" s="34">
        <v>42614</v>
      </c>
      <c r="H9" s="35">
        <v>7929579</v>
      </c>
      <c r="I9" s="28"/>
      <c r="J9" s="34">
        <f t="shared" si="2"/>
        <v>42583</v>
      </c>
      <c r="K9" s="34">
        <v>42614</v>
      </c>
      <c r="L9" s="35">
        <v>7127766</v>
      </c>
      <c r="M9" s="28"/>
      <c r="N9" s="34">
        <f t="shared" si="3"/>
        <v>42583</v>
      </c>
      <c r="O9" s="34">
        <v>42614</v>
      </c>
      <c r="P9" s="35">
        <v>9434127.0020000003</v>
      </c>
      <c r="Q9" s="28"/>
      <c r="R9" s="34">
        <f t="shared" si="4"/>
        <v>42583</v>
      </c>
      <c r="S9" s="34">
        <v>42614</v>
      </c>
      <c r="T9" s="35">
        <f>D9+H9+L9+P9</f>
        <v>31095900.002</v>
      </c>
      <c r="U9" s="48">
        <v>0.9486</v>
      </c>
      <c r="V9" s="76">
        <f t="shared" si="5"/>
        <v>29497.570741897198</v>
      </c>
    </row>
    <row r="10" spans="1:23" x14ac:dyDescent="0.25">
      <c r="A10" s="23"/>
      <c r="B10" s="34">
        <f t="shared" si="0"/>
        <v>42614</v>
      </c>
      <c r="C10" s="34">
        <v>42644</v>
      </c>
      <c r="D10" s="35">
        <v>3189420</v>
      </c>
      <c r="E10" s="28"/>
      <c r="F10" s="34">
        <f t="shared" si="1"/>
        <v>42614</v>
      </c>
      <c r="G10" s="34">
        <v>42644</v>
      </c>
      <c r="H10" s="35">
        <v>4006488.0010000002</v>
      </c>
      <c r="I10" s="28"/>
      <c r="J10" s="34">
        <f t="shared" si="2"/>
        <v>42614</v>
      </c>
      <c r="K10" s="34">
        <v>42644</v>
      </c>
      <c r="L10" s="35">
        <v>4172291.9989999998</v>
      </c>
      <c r="M10" s="28"/>
      <c r="N10" s="34">
        <f t="shared" si="3"/>
        <v>42614</v>
      </c>
      <c r="O10" s="34">
        <v>42644</v>
      </c>
      <c r="P10" s="35">
        <v>5354322.0030000005</v>
      </c>
      <c r="Q10" s="28"/>
      <c r="R10" s="34">
        <f t="shared" si="4"/>
        <v>42614</v>
      </c>
      <c r="S10" s="34">
        <v>42644</v>
      </c>
      <c r="T10" s="35">
        <f>D10+H10+L10+P10</f>
        <v>16722522.003</v>
      </c>
      <c r="U10" s="48">
        <v>0.9486</v>
      </c>
      <c r="V10" s="76">
        <f t="shared" si="5"/>
        <v>15862.984372045799</v>
      </c>
    </row>
    <row r="11" spans="1:23" x14ac:dyDescent="0.25">
      <c r="A11" s="23"/>
      <c r="B11" s="34">
        <f t="shared" si="0"/>
        <v>42644</v>
      </c>
      <c r="C11" s="34">
        <v>42675</v>
      </c>
      <c r="D11" s="35">
        <v>818138.99900000007</v>
      </c>
      <c r="E11" s="28"/>
      <c r="F11" s="34">
        <f t="shared" si="1"/>
        <v>42644</v>
      </c>
      <c r="G11" s="34">
        <v>42675</v>
      </c>
      <c r="H11" s="35">
        <v>1067663.9990000001</v>
      </c>
      <c r="I11" s="28"/>
      <c r="J11" s="34">
        <f t="shared" si="2"/>
        <v>42644</v>
      </c>
      <c r="K11" s="34">
        <v>42675</v>
      </c>
      <c r="L11" s="35">
        <v>1136030.9990000001</v>
      </c>
      <c r="M11" s="28"/>
      <c r="N11" s="34">
        <f t="shared" si="3"/>
        <v>42644</v>
      </c>
      <c r="O11" s="34">
        <v>42675</v>
      </c>
      <c r="P11" s="35">
        <v>1430313.0009999999</v>
      </c>
      <c r="Q11" s="28"/>
      <c r="R11" s="34">
        <f t="shared" si="4"/>
        <v>42644</v>
      </c>
      <c r="S11" s="34">
        <v>42675</v>
      </c>
      <c r="T11" s="35">
        <f>D11+H11+L11+P11</f>
        <v>4452146.9980000006</v>
      </c>
      <c r="U11" s="48">
        <v>0.9486</v>
      </c>
      <c r="V11" s="76">
        <f t="shared" si="5"/>
        <v>4223.3066423028013</v>
      </c>
    </row>
    <row r="12" spans="1:23" x14ac:dyDescent="0.25">
      <c r="A12" s="23"/>
      <c r="B12" s="34">
        <f t="shared" si="0"/>
        <v>42675</v>
      </c>
      <c r="C12" s="34">
        <v>42705</v>
      </c>
      <c r="D12" s="35">
        <v>1415486.9989999998</v>
      </c>
      <c r="E12" s="28"/>
      <c r="F12" s="34">
        <f t="shared" si="1"/>
        <v>42675</v>
      </c>
      <c r="G12" s="34">
        <v>42705</v>
      </c>
      <c r="H12" s="35">
        <v>1304835.0009999999</v>
      </c>
      <c r="I12" s="28"/>
      <c r="J12" s="34">
        <f t="shared" si="2"/>
        <v>42675</v>
      </c>
      <c r="K12" s="34">
        <v>42705</v>
      </c>
      <c r="L12" s="35">
        <v>1185410.9999999998</v>
      </c>
      <c r="M12" s="28"/>
      <c r="N12" s="34">
        <f t="shared" si="3"/>
        <v>42675</v>
      </c>
      <c r="O12" s="34">
        <v>42705</v>
      </c>
      <c r="P12" s="35">
        <v>1246758</v>
      </c>
      <c r="Q12" s="28"/>
      <c r="R12" s="34">
        <f t="shared" si="4"/>
        <v>42675</v>
      </c>
      <c r="S12" s="34">
        <v>42705</v>
      </c>
      <c r="T12" s="35">
        <f>D12+H12+L12+P12</f>
        <v>5152491</v>
      </c>
      <c r="U12" s="48">
        <v>0.9486</v>
      </c>
      <c r="V12" s="76">
        <f t="shared" si="5"/>
        <v>4887.6529626000001</v>
      </c>
    </row>
    <row r="13" spans="1:23" x14ac:dyDescent="0.25">
      <c r="A13" s="23"/>
      <c r="B13" s="34">
        <f t="shared" si="0"/>
        <v>42705</v>
      </c>
      <c r="C13" s="34">
        <v>42736</v>
      </c>
      <c r="D13" s="35">
        <v>2037276</v>
      </c>
      <c r="E13" s="28"/>
      <c r="F13" s="34">
        <f t="shared" si="1"/>
        <v>42705</v>
      </c>
      <c r="G13" s="34">
        <v>42736</v>
      </c>
      <c r="H13" s="35">
        <v>2277453</v>
      </c>
      <c r="I13" s="28"/>
      <c r="J13" s="34">
        <f t="shared" si="2"/>
        <v>42705</v>
      </c>
      <c r="K13" s="34">
        <v>42736</v>
      </c>
      <c r="L13" s="35">
        <v>2062773</v>
      </c>
      <c r="M13" s="28"/>
      <c r="N13" s="34">
        <f t="shared" si="3"/>
        <v>42705</v>
      </c>
      <c r="O13" s="34">
        <v>42736</v>
      </c>
      <c r="P13" s="35">
        <v>2242059</v>
      </c>
      <c r="Q13" s="28"/>
      <c r="R13" s="34">
        <f t="shared" si="4"/>
        <v>42705</v>
      </c>
      <c r="S13" s="34">
        <v>42736</v>
      </c>
      <c r="T13" s="35">
        <f>D13+H13+L13+P13</f>
        <v>8619561</v>
      </c>
      <c r="U13" s="48">
        <v>0.9486</v>
      </c>
      <c r="V13" s="76">
        <f t="shared" si="5"/>
        <v>8176.5155646000003</v>
      </c>
      <c r="W13" s="51">
        <f>ROUNDDOWN((SUM(V5:V13)),0)</f>
        <v>127168</v>
      </c>
    </row>
    <row r="14" spans="1:23" x14ac:dyDescent="0.25">
      <c r="A14" s="23"/>
      <c r="B14" s="34">
        <f t="shared" si="0"/>
        <v>42736</v>
      </c>
      <c r="C14" s="34">
        <v>42767</v>
      </c>
      <c r="D14" s="35">
        <v>790470</v>
      </c>
      <c r="E14" s="28"/>
      <c r="F14" s="34">
        <f t="shared" si="1"/>
        <v>42736</v>
      </c>
      <c r="G14" s="34">
        <v>42767</v>
      </c>
      <c r="H14" s="35">
        <v>932904</v>
      </c>
      <c r="I14" s="28"/>
      <c r="J14" s="34">
        <f t="shared" si="2"/>
        <v>42736</v>
      </c>
      <c r="K14" s="34">
        <v>42767</v>
      </c>
      <c r="L14" s="35">
        <v>782529</v>
      </c>
      <c r="M14" s="28"/>
      <c r="N14" s="34">
        <f t="shared" si="3"/>
        <v>42736</v>
      </c>
      <c r="O14" s="34">
        <v>42767</v>
      </c>
      <c r="P14" s="35">
        <v>761163</v>
      </c>
      <c r="Q14" s="28"/>
      <c r="R14" s="34">
        <f t="shared" si="4"/>
        <v>42736</v>
      </c>
      <c r="S14" s="34">
        <v>42767</v>
      </c>
      <c r="T14" s="35">
        <f>D14+H14+L14+P14</f>
        <v>3267066</v>
      </c>
      <c r="U14" s="48">
        <v>0.9486</v>
      </c>
      <c r="V14" s="76">
        <f t="shared" si="5"/>
        <v>3099.1388075999998</v>
      </c>
    </row>
    <row r="15" spans="1:23" x14ac:dyDescent="0.25">
      <c r="A15" s="23"/>
      <c r="B15" s="34">
        <f>C14</f>
        <v>42767</v>
      </c>
      <c r="C15" s="34">
        <v>42795</v>
      </c>
      <c r="D15" s="35">
        <v>939066</v>
      </c>
      <c r="E15" s="28"/>
      <c r="F15" s="34">
        <f>G14</f>
        <v>42767</v>
      </c>
      <c r="G15" s="34">
        <v>42795</v>
      </c>
      <c r="H15" s="35">
        <v>1209597</v>
      </c>
      <c r="I15" s="28"/>
      <c r="J15" s="34">
        <f>K14</f>
        <v>42767</v>
      </c>
      <c r="K15" s="34">
        <v>42795</v>
      </c>
      <c r="L15" s="35">
        <v>900963</v>
      </c>
      <c r="M15" s="28"/>
      <c r="N15" s="34">
        <f>O14</f>
        <v>42767</v>
      </c>
      <c r="O15" s="34">
        <v>42795</v>
      </c>
      <c r="P15" s="35">
        <v>1273305</v>
      </c>
      <c r="Q15" s="28"/>
      <c r="R15" s="34">
        <f>S14</f>
        <v>42767</v>
      </c>
      <c r="S15" s="34">
        <v>42795</v>
      </c>
      <c r="T15" s="35">
        <f>D15+H15+L15+P15</f>
        <v>4322931</v>
      </c>
      <c r="U15" s="48">
        <v>0.9486</v>
      </c>
      <c r="V15" s="76">
        <f t="shared" si="5"/>
        <v>4100.7323465999998</v>
      </c>
      <c r="W15" s="51">
        <f>V16-W13</f>
        <v>7200</v>
      </c>
    </row>
    <row r="16" spans="1:23" x14ac:dyDescent="0.25">
      <c r="A16" s="23"/>
      <c r="B16" s="74" t="s">
        <v>26</v>
      </c>
      <c r="C16" s="74"/>
      <c r="D16" s="36">
        <f>SUM(D5:D15)</f>
        <v>28801373.997000001</v>
      </c>
      <c r="E16" s="25"/>
      <c r="F16" s="74" t="s">
        <v>26</v>
      </c>
      <c r="G16" s="74"/>
      <c r="H16" s="36">
        <f>SUM(H5:H15)</f>
        <v>35466669.001000002</v>
      </c>
      <c r="J16" s="74" t="s">
        <v>26</v>
      </c>
      <c r="K16" s="74"/>
      <c r="L16" s="36">
        <f>SUM(L5:L15)</f>
        <v>33633914.996999994</v>
      </c>
      <c r="M16" s="29"/>
      <c r="N16" s="74" t="s">
        <v>26</v>
      </c>
      <c r="O16" s="74"/>
      <c r="P16" s="36">
        <f>SUM(P5:P15)</f>
        <v>43747305.010000005</v>
      </c>
      <c r="Q16" s="28"/>
      <c r="R16" s="74" t="s">
        <v>26</v>
      </c>
      <c r="S16" s="74"/>
      <c r="T16" s="36">
        <f>SUM(T5:T15)</f>
        <v>141649263.005</v>
      </c>
      <c r="U16" s="48"/>
      <c r="V16" s="36">
        <f>ROUNDDOWN((SUM(V5:V15)),0)</f>
        <v>134368</v>
      </c>
      <c r="W16" s="36">
        <f>ROUNDDOWN((SUM(W5:W15)),0)</f>
        <v>134368</v>
      </c>
    </row>
    <row r="17" spans="1:17" x14ac:dyDescent="0.25">
      <c r="A17" s="23"/>
      <c r="M17" s="29"/>
      <c r="Q17" s="28"/>
    </row>
    <row r="18" spans="1:17" x14ac:dyDescent="0.25">
      <c r="A18" s="23"/>
      <c r="Q18" s="28"/>
    </row>
    <row r="19" spans="1:17" x14ac:dyDescent="0.25">
      <c r="A19" s="23"/>
      <c r="B19" s="25"/>
      <c r="Q19" s="28"/>
    </row>
    <row r="20" spans="1:17" x14ac:dyDescent="0.25">
      <c r="A20" s="23"/>
      <c r="E20" s="51"/>
      <c r="Q20" s="28"/>
    </row>
    <row r="21" spans="1:17" x14ac:dyDescent="0.25">
      <c r="A21" s="23"/>
      <c r="Q21" s="28"/>
    </row>
    <row r="22" spans="1:17" x14ac:dyDescent="0.25">
      <c r="Q22" s="28"/>
    </row>
    <row r="23" spans="1:17" x14ac:dyDescent="0.25">
      <c r="Q23" s="28"/>
    </row>
    <row r="24" spans="1:17" x14ac:dyDescent="0.25">
      <c r="Q24" s="28"/>
    </row>
    <row r="25" spans="1:17" x14ac:dyDescent="0.25">
      <c r="Q25" s="28"/>
    </row>
    <row r="26" spans="1:17" x14ac:dyDescent="0.25">
      <c r="Q26" s="28"/>
    </row>
    <row r="27" spans="1:17" x14ac:dyDescent="0.25">
      <c r="Q27" s="28"/>
    </row>
    <row r="28" spans="1:17" x14ac:dyDescent="0.25">
      <c r="Q28" s="28"/>
    </row>
    <row r="29" spans="1:17" x14ac:dyDescent="0.25">
      <c r="Q29" s="28"/>
    </row>
    <row r="30" spans="1:17" x14ac:dyDescent="0.25">
      <c r="Q30" s="28"/>
    </row>
    <row r="31" spans="1:17" x14ac:dyDescent="0.25">
      <c r="Q31" s="28"/>
    </row>
    <row r="32" spans="1:17" x14ac:dyDescent="0.25">
      <c r="Q32" s="28"/>
    </row>
    <row r="33" spans="2:17" x14ac:dyDescent="0.25">
      <c r="Q33" s="28"/>
    </row>
    <row r="34" spans="2:17" x14ac:dyDescent="0.25">
      <c r="Q34" s="28"/>
    </row>
    <row r="35" spans="2:17" x14ac:dyDescent="0.25">
      <c r="Q35" s="28"/>
    </row>
    <row r="36" spans="2:17" x14ac:dyDescent="0.25">
      <c r="Q36" s="28"/>
    </row>
    <row r="37" spans="2:17" x14ac:dyDescent="0.25">
      <c r="Q37" s="28"/>
    </row>
    <row r="38" spans="2:17" x14ac:dyDescent="0.25">
      <c r="Q38" s="28"/>
    </row>
    <row r="39" spans="2:17" x14ac:dyDescent="0.25">
      <c r="Q39" s="28"/>
    </row>
    <row r="40" spans="2:17" x14ac:dyDescent="0.25">
      <c r="Q40" s="28"/>
    </row>
    <row r="41" spans="2:17" x14ac:dyDescent="0.25">
      <c r="Q41" s="28"/>
    </row>
    <row r="42" spans="2:17" x14ac:dyDescent="0.25">
      <c r="Q42" s="28"/>
    </row>
    <row r="43" spans="2:17" x14ac:dyDescent="0.25">
      <c r="Q43" s="28"/>
    </row>
    <row r="44" spans="2:17" x14ac:dyDescent="0.25">
      <c r="Q44" s="28"/>
    </row>
    <row r="45" spans="2:17" s="25" customForma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</sheetData>
  <mergeCells count="12">
    <mergeCell ref="V3:V4"/>
    <mergeCell ref="R3:S3"/>
    <mergeCell ref="R16:S16"/>
    <mergeCell ref="U3:U4"/>
    <mergeCell ref="B3:C3"/>
    <mergeCell ref="J3:K3"/>
    <mergeCell ref="J16:K16"/>
    <mergeCell ref="N3:O3"/>
    <mergeCell ref="N16:O16"/>
    <mergeCell ref="B16:C16"/>
    <mergeCell ref="F3:G3"/>
    <mergeCell ref="F16:G1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 Calculation</vt:lpstr>
      <vt:lpstr>Generaration Data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EKI</cp:lastModifiedBy>
  <dcterms:created xsi:type="dcterms:W3CDTF">2013-11-21T07:17:25Z</dcterms:created>
  <dcterms:modified xsi:type="dcterms:W3CDTF">2017-03-17T14:21:02Z</dcterms:modified>
</cp:coreProperties>
</file>