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defaultThemeVersion="166925"/>
  <mc:AlternateContent xmlns:mc="http://schemas.openxmlformats.org/markup-compatibility/2006">
    <mc:Choice Requires="x15">
      <x15ac:absPath xmlns:x15ac="http://schemas.microsoft.com/office/spreadsheetml/2010/11/ac" url="C:\Users\drana\OneDrive\Attachments\Desktop\2025\Completeness Check_2025\2024\VCS_1582\VERRA SUBMISSION DOCUMENTS_VCS_1582\"/>
    </mc:Choice>
  </mc:AlternateContent>
  <xr:revisionPtr revIDLastSave="0" documentId="13_ncr:1_{57E6CB4F-208D-4B72-8D42-A661A01DB0C2}" xr6:coauthVersionLast="47" xr6:coauthVersionMax="47" xr10:uidLastSave="{00000000-0000-0000-0000-000000000000}"/>
  <bookViews>
    <workbookView xWindow="-110" yWindow="-110" windowWidth="19420" windowHeight="10300" xr2:uid="{00000000-000D-0000-FFFF-FFFF00000000}"/>
  </bookViews>
  <sheets>
    <sheet name="ER Calculation" sheetId="3" r:id="rId1"/>
    <sheet name="Monthly Generation"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1" i="3" l="1"/>
  <c r="G22" i="3" s="1"/>
  <c r="F21" i="3"/>
  <c r="F22" i="3" s="1"/>
  <c r="E5" i="1"/>
  <c r="E6" i="1"/>
  <c r="E7" i="1"/>
  <c r="E8" i="1"/>
  <c r="E9" i="1"/>
  <c r="E10" i="1"/>
  <c r="E11" i="1"/>
  <c r="E12" i="1"/>
  <c r="E13" i="1"/>
  <c r="E14" i="1"/>
  <c r="E15" i="1"/>
  <c r="E16" i="1"/>
  <c r="E17" i="1"/>
  <c r="E18" i="1"/>
  <c r="E19" i="1"/>
  <c r="G10" i="3" l="1"/>
  <c r="G12" i="3" s="1"/>
  <c r="G15" i="3" s="1"/>
  <c r="G18" i="3" s="1"/>
  <c r="H22" i="3"/>
  <c r="G23" i="3"/>
  <c r="H21" i="3"/>
  <c r="G20" i="1"/>
  <c r="F20" i="1"/>
  <c r="C20" i="1"/>
  <c r="D20" i="1"/>
  <c r="H16" i="1"/>
  <c r="H17" i="1"/>
  <c r="H18" i="1"/>
  <c r="H19" i="1"/>
  <c r="H5" i="1"/>
  <c r="H7" i="1"/>
  <c r="H8" i="1"/>
  <c r="H9" i="1"/>
  <c r="H10" i="1"/>
  <c r="H11" i="1"/>
  <c r="H12" i="1"/>
  <c r="H13" i="1"/>
  <c r="H14" i="1"/>
  <c r="H15" i="1"/>
  <c r="H4" i="1"/>
  <c r="E4" i="1"/>
  <c r="F10" i="3" s="1"/>
  <c r="F12" i="3" s="1"/>
  <c r="H12" i="3" s="1"/>
  <c r="H15" i="3" s="1"/>
  <c r="F15" i="3" l="1"/>
  <c r="F18" i="3" s="1"/>
  <c r="F23" i="3" s="1"/>
  <c r="H10" i="3"/>
  <c r="F26" i="3" s="1"/>
  <c r="H20" i="1"/>
  <c r="E20" i="1"/>
  <c r="H18" i="3" l="1"/>
  <c r="H23" i="3" s="1"/>
</calcChain>
</file>

<file path=xl/sharedStrings.xml><?xml version="1.0" encoding="utf-8"?>
<sst xmlns="http://schemas.openxmlformats.org/spreadsheetml/2006/main" count="66" uniqueCount="54">
  <si>
    <t>Start end</t>
  </si>
  <si>
    <t>End date</t>
  </si>
  <si>
    <t>Year</t>
  </si>
  <si>
    <t xml:space="preserve">Total </t>
  </si>
  <si>
    <t>Monitoring Period</t>
  </si>
  <si>
    <t>Net  Electricity Exported (EGfacility,y)  (MWh)</t>
  </si>
  <si>
    <t>Elecricty Exported as per JMR (EGExport) (MWh)</t>
  </si>
  <si>
    <t>Electricity Imported as per JMR (EGImport) (MWh)</t>
  </si>
  <si>
    <t>Net  Electricity Exported (EGfacility,y) as per invoice for 94 MW (KWh)</t>
  </si>
  <si>
    <t>Net  Electricity Exported (EGfacility,y) as per invoice for 6 MW  (KWh)</t>
  </si>
  <si>
    <t>Net  Electricity Exported (EGfacility,y) as per invoice for 100 MW  (KWh)</t>
  </si>
  <si>
    <t>VCS ID</t>
  </si>
  <si>
    <t>Project Title</t>
  </si>
  <si>
    <t>01-July-2022 to 30-September-2023 (first and last date included)</t>
  </si>
  <si>
    <t>Parameter</t>
  </si>
  <si>
    <t>Symbol</t>
  </si>
  <si>
    <t>01/07/2022 to 31/12/2022</t>
  </si>
  <si>
    <t>01/01/2023 to 30/09/2023</t>
  </si>
  <si>
    <t>Total</t>
  </si>
  <si>
    <t>Unit</t>
  </si>
  <si>
    <t>Net Electricity exported by the project activity</t>
  </si>
  <si>
    <t>MWh</t>
  </si>
  <si>
    <t>Baseline emission factor</t>
  </si>
  <si>
    <r>
      <t>EF</t>
    </r>
    <r>
      <rPr>
        <vertAlign val="subscript"/>
        <sz val="11"/>
        <rFont val="Calibri"/>
        <family val="2"/>
        <scheme val="minor"/>
      </rPr>
      <t>grid,CM,y</t>
    </r>
  </si>
  <si>
    <r>
      <t>tCO</t>
    </r>
    <r>
      <rPr>
        <vertAlign val="subscript"/>
        <sz val="11"/>
        <rFont val="Calibri"/>
        <family val="2"/>
        <scheme val="minor"/>
      </rPr>
      <t>2</t>
    </r>
    <r>
      <rPr>
        <sz val="11"/>
        <rFont val="Calibri"/>
        <family val="2"/>
        <scheme val="minor"/>
      </rPr>
      <t>/MWh</t>
    </r>
  </si>
  <si>
    <t>Baseline Emission</t>
  </si>
  <si>
    <r>
      <t>tCO</t>
    </r>
    <r>
      <rPr>
        <vertAlign val="subscript"/>
        <sz val="11"/>
        <rFont val="Calibri"/>
        <family val="2"/>
        <scheme val="minor"/>
      </rPr>
      <t>2</t>
    </r>
    <r>
      <rPr>
        <sz val="11"/>
        <rFont val="Calibri"/>
        <family val="2"/>
        <scheme val="minor"/>
      </rPr>
      <t>e</t>
    </r>
  </si>
  <si>
    <t>Project Emission</t>
  </si>
  <si>
    <r>
      <t>PE</t>
    </r>
    <r>
      <rPr>
        <vertAlign val="subscript"/>
        <sz val="11"/>
        <rFont val="Calibri"/>
        <family val="2"/>
        <scheme val="minor"/>
      </rPr>
      <t>y</t>
    </r>
  </si>
  <si>
    <t>Leakage Emission</t>
  </si>
  <si>
    <r>
      <t>LE</t>
    </r>
    <r>
      <rPr>
        <vertAlign val="subscript"/>
        <sz val="11"/>
        <rFont val="Calibri"/>
        <family val="2"/>
        <scheme val="minor"/>
      </rPr>
      <t>y</t>
    </r>
  </si>
  <si>
    <r>
      <t>Emission Reductions (tCO</t>
    </r>
    <r>
      <rPr>
        <vertAlign val="subscript"/>
        <sz val="11"/>
        <rFont val="Calibri"/>
        <family val="2"/>
        <scheme val="minor"/>
      </rPr>
      <t>2</t>
    </r>
    <r>
      <rPr>
        <sz val="11"/>
        <rFont val="Calibri"/>
        <family val="2"/>
        <scheme val="minor"/>
      </rPr>
      <t>)= Baseline emission-Project emissions-Leakage Emission</t>
    </r>
  </si>
  <si>
    <r>
      <t>ER</t>
    </r>
    <r>
      <rPr>
        <vertAlign val="subscript"/>
        <sz val="11"/>
        <rFont val="Calibri"/>
        <family val="2"/>
        <scheme val="minor"/>
      </rPr>
      <t>y</t>
    </r>
  </si>
  <si>
    <t xml:space="preserve">Actual Emission Reduction considering the monitoring period </t>
  </si>
  <si>
    <r>
      <t>tCO</t>
    </r>
    <r>
      <rPr>
        <vertAlign val="subscript"/>
        <sz val="11"/>
        <rFont val="Calibri"/>
        <family val="2"/>
        <scheme val="minor"/>
      </rPr>
      <t>2</t>
    </r>
    <r>
      <rPr>
        <sz val="11"/>
        <rFont val="Calibri"/>
        <family val="2"/>
        <scheme val="minor"/>
      </rPr>
      <t>e/Year</t>
    </r>
  </si>
  <si>
    <t>Monitoring Period Start Date</t>
  </si>
  <si>
    <t>01/07/2022</t>
  </si>
  <si>
    <t>01/01/2023</t>
  </si>
  <si>
    <t>Monitoring Period End Date</t>
  </si>
  <si>
    <t>31/12/2022</t>
  </si>
  <si>
    <t>30/09/2023</t>
  </si>
  <si>
    <t>Total Days</t>
  </si>
  <si>
    <t>days</t>
  </si>
  <si>
    <t xml:space="preserve">Emission Reduction as per the registererd PDD for current monitoring period </t>
  </si>
  <si>
    <t xml:space="preserve">Variation in the emission reduction </t>
  </si>
  <si>
    <t>%</t>
  </si>
  <si>
    <t>PLF as per registered PDD</t>
  </si>
  <si>
    <t>PLF Observed during the monitoring period</t>
  </si>
  <si>
    <t>Wind Grouped project by Hero Future Energies Private Limited (EKIESL-VCS-Aug-16-03)</t>
  </si>
  <si>
    <t xml:space="preserve">EG facility,y </t>
  </si>
  <si>
    <r>
      <t>BE</t>
    </r>
    <r>
      <rPr>
        <vertAlign val="subscript"/>
        <sz val="11"/>
        <rFont val="Calibri"/>
        <family val="2"/>
        <scheme val="minor"/>
      </rPr>
      <t>y</t>
    </r>
    <r>
      <rPr>
        <sz val="11"/>
        <rFont val="Calibri"/>
        <family val="2"/>
        <scheme val="minor"/>
      </rPr>
      <t xml:space="preserve"> = EG facility,y * EF</t>
    </r>
    <r>
      <rPr>
        <vertAlign val="subscript"/>
        <sz val="11"/>
        <rFont val="Calibri"/>
        <family val="2"/>
        <scheme val="minor"/>
      </rPr>
      <t>grid,CM,y</t>
    </r>
  </si>
  <si>
    <t xml:space="preserve">The actual ER is about 1.66 % higher than the estimated ER. This variation is majorly due to the variations in wind flow pattern, grid availability and other parameters which are not in the control of PP.
However, this higher value does not impact the additionality of project activity as the estimated PLF is 20%, while the actual PLF during the monitoring period is 20.03%. The actual PLF exceeds the estimated value by about 0.33%; nevertheless, the project remains well below the breaching threshold of 65.30% as per Section 2.5 of the registered PDD &amp; MR and it does not have any impact on project additionality. </t>
  </si>
  <si>
    <t>ER sheet Version</t>
  </si>
  <si>
    <t>ER sheet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</si>
</sst>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1"/>
      <name val="Calibri"/>
      <family val="2"/>
      <scheme val="minor"/>
    </font>
    <font>
      <vertAlign val="subscript"/>
      <sz val="11"/>
      <name val="Calibri"/>
      <family val="2"/>
      <scheme val="minor"/>
    </font>
  </fonts>
  <fills count="6">
    <fill>
      <patternFill patternType="none"/>
    </fill>
    <fill>
      <patternFill patternType="gray125"/>
    </fill>
    <fill>
      <patternFill patternType="solid">
        <fgColor rgb="FF92D050"/>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dotted">
        <color auto="1"/>
      </left>
      <right/>
      <top style="dotted">
        <color auto="1"/>
      </top>
      <bottom/>
      <diagonal/>
    </border>
    <border>
      <left/>
      <right style="dotted">
        <color auto="1"/>
      </right>
      <top style="dotted">
        <color auto="1"/>
      </top>
      <bottom/>
      <diagonal/>
    </border>
    <border>
      <left style="dotted">
        <color auto="1"/>
      </left>
      <right style="dotted">
        <color auto="1"/>
      </right>
      <top style="dotted">
        <color auto="1"/>
      </top>
      <bottom/>
      <diagonal/>
    </border>
    <border>
      <left style="dotted">
        <color auto="1"/>
      </left>
      <right style="dotted">
        <color auto="1"/>
      </right>
      <top style="dotted">
        <color auto="1"/>
      </top>
      <bottom style="dotted">
        <color auto="1"/>
      </bottom>
      <diagonal/>
    </border>
    <border>
      <left style="dotted">
        <color auto="1"/>
      </left>
      <right/>
      <top/>
      <bottom style="dotted">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right style="thin">
        <color indexed="64"/>
      </right>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s>
  <cellStyleXfs count="3">
    <xf numFmtId="0" fontId="0" fillId="0" borderId="0"/>
    <xf numFmtId="9" fontId="1" fillId="0" borderId="0" applyFont="0" applyFill="0" applyBorder="0" applyAlignment="0" applyProtection="0"/>
    <xf numFmtId="0" fontId="1" fillId="0" borderId="0"/>
  </cellStyleXfs>
  <cellXfs count="54">
    <xf numFmtId="0" fontId="0" fillId="0" borderId="0" xfId="0"/>
    <xf numFmtId="1" fontId="0" fillId="0" borderId="0" xfId="0" applyNumberFormat="1"/>
    <xf numFmtId="9" fontId="0" fillId="0" borderId="0" xfId="1" applyFont="1"/>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center"/>
    </xf>
    <xf numFmtId="0" fontId="2" fillId="0" borderId="1" xfId="0" applyFont="1" applyBorder="1" applyAlignment="1">
      <alignment horizontal="center"/>
    </xf>
    <xf numFmtId="15" fontId="0" fillId="0" borderId="1" xfId="0" applyNumberFormat="1" applyBorder="1" applyAlignment="1">
      <alignment horizontal="center"/>
    </xf>
    <xf numFmtId="164" fontId="0" fillId="0" borderId="1" xfId="0" applyNumberFormat="1" applyBorder="1" applyAlignment="1">
      <alignment horizontal="center"/>
    </xf>
    <xf numFmtId="164" fontId="2" fillId="0" borderId="1" xfId="0" applyNumberFormat="1" applyFont="1" applyBorder="1" applyAlignment="1">
      <alignment horizontal="center"/>
    </xf>
    <xf numFmtId="0" fontId="4" fillId="0" borderId="7" xfId="0" applyFont="1" applyBorder="1" applyAlignment="1">
      <alignment horizontal="left" vertical="center"/>
    </xf>
    <xf numFmtId="0" fontId="3" fillId="3" borderId="10" xfId="2" applyFont="1" applyFill="1" applyBorder="1" applyAlignment="1">
      <alignment horizontal="center" vertical="center"/>
    </xf>
    <xf numFmtId="0" fontId="3" fillId="3" borderId="11" xfId="2" applyFont="1" applyFill="1" applyBorder="1" applyAlignment="1">
      <alignment horizontal="center" vertical="center"/>
    </xf>
    <xf numFmtId="0" fontId="3" fillId="3" borderId="10" xfId="2" applyFont="1" applyFill="1" applyBorder="1" applyAlignment="1">
      <alignment horizontal="center" vertical="center" wrapText="1"/>
    </xf>
    <xf numFmtId="0" fontId="5" fillId="4" borderId="11" xfId="2" applyFont="1" applyFill="1" applyBorder="1" applyAlignment="1">
      <alignment horizontal="center" vertical="center"/>
    </xf>
    <xf numFmtId="2" fontId="5" fillId="5" borderId="11" xfId="2" applyNumberFormat="1" applyFont="1" applyFill="1" applyBorder="1" applyAlignment="1">
      <alignment horizontal="center" vertical="center"/>
    </xf>
    <xf numFmtId="2" fontId="0" fillId="0" borderId="0" xfId="0" applyNumberFormat="1"/>
    <xf numFmtId="0" fontId="5" fillId="5" borderId="11" xfId="2" applyFont="1" applyFill="1" applyBorder="1" applyAlignment="1">
      <alignment horizontal="center" vertical="center"/>
    </xf>
    <xf numFmtId="0" fontId="0" fillId="0" borderId="0" xfId="0" applyAlignment="1">
      <alignment vertical="center"/>
    </xf>
    <xf numFmtId="0" fontId="4" fillId="5" borderId="11" xfId="2" applyFont="1" applyFill="1" applyBorder="1" applyAlignment="1">
      <alignment horizontal="center" vertical="center"/>
    </xf>
    <xf numFmtId="1" fontId="4" fillId="5" borderId="11" xfId="2" applyNumberFormat="1" applyFont="1" applyFill="1" applyBorder="1" applyAlignment="1">
      <alignment horizontal="center" vertical="center"/>
    </xf>
    <xf numFmtId="49" fontId="5" fillId="5" borderId="11" xfId="2" applyNumberFormat="1" applyFont="1" applyFill="1" applyBorder="1" applyAlignment="1">
      <alignment horizontal="center" vertical="center"/>
    </xf>
    <xf numFmtId="1" fontId="5" fillId="5" borderId="11" xfId="2" applyNumberFormat="1" applyFont="1" applyFill="1" applyBorder="1" applyAlignment="1">
      <alignment horizontal="center" vertical="center"/>
    </xf>
    <xf numFmtId="10" fontId="4" fillId="5" borderId="11" xfId="1" applyNumberFormat="1" applyFont="1" applyFill="1" applyBorder="1" applyAlignment="1">
      <alignment horizontal="center" vertical="center"/>
    </xf>
    <xf numFmtId="2" fontId="0" fillId="0" borderId="0" xfId="0" applyNumberFormat="1" applyAlignment="1">
      <alignment horizontal="center"/>
    </xf>
    <xf numFmtId="10" fontId="5" fillId="4" borderId="11" xfId="1" applyNumberFormat="1" applyFont="1" applyFill="1" applyBorder="1" applyAlignment="1">
      <alignment horizontal="center" vertical="center"/>
    </xf>
    <xf numFmtId="0" fontId="0" fillId="0" borderId="0" xfId="0" applyAlignment="1">
      <alignment horizontal="center"/>
    </xf>
    <xf numFmtId="2" fontId="5" fillId="0" borderId="11" xfId="2" applyNumberFormat="1" applyFont="1" applyBorder="1" applyAlignment="1">
      <alignment horizontal="center" vertical="center"/>
    </xf>
    <xf numFmtId="10" fontId="5" fillId="0" borderId="11" xfId="1" applyNumberFormat="1" applyFont="1" applyFill="1" applyBorder="1" applyAlignment="1">
      <alignment horizontal="center" vertical="center"/>
    </xf>
    <xf numFmtId="2" fontId="2" fillId="0" borderId="1" xfId="0" applyNumberFormat="1" applyFont="1" applyBorder="1" applyAlignment="1">
      <alignment horizontal="center"/>
    </xf>
    <xf numFmtId="0" fontId="0" fillId="0" borderId="4" xfId="0" applyBorder="1" applyAlignment="1">
      <alignment horizontal="center"/>
    </xf>
    <xf numFmtId="0" fontId="5" fillId="4" borderId="12" xfId="2" applyFont="1" applyFill="1" applyBorder="1" applyAlignment="1">
      <alignment horizontal="center" vertical="center" wrapText="1"/>
    </xf>
    <xf numFmtId="0" fontId="5" fillId="4" borderId="15" xfId="2" applyFont="1" applyFill="1" applyBorder="1" applyAlignment="1">
      <alignment horizontal="center" vertical="center" wrapText="1"/>
    </xf>
    <xf numFmtId="0" fontId="4" fillId="0" borderId="7" xfId="0" applyFont="1" applyBorder="1" applyAlignment="1">
      <alignment horizontal="left" vertical="center"/>
    </xf>
    <xf numFmtId="0" fontId="4" fillId="0" borderId="7" xfId="0" applyFont="1" applyBorder="1" applyAlignment="1">
      <alignment horizontal="left" vertical="center" wrapText="1"/>
    </xf>
    <xf numFmtId="165" fontId="4" fillId="0" borderId="7" xfId="0" applyNumberFormat="1" applyFont="1" applyBorder="1" applyAlignment="1">
      <alignment horizontal="left" vertical="center"/>
    </xf>
    <xf numFmtId="0" fontId="3" fillId="3" borderId="8" xfId="2" applyFont="1" applyFill="1" applyBorder="1" applyAlignment="1">
      <alignment horizontal="center" vertical="center"/>
    </xf>
    <xf numFmtId="0" fontId="3" fillId="3" borderId="9" xfId="2" applyFont="1" applyFill="1" applyBorder="1" applyAlignment="1">
      <alignment horizontal="center" vertical="center"/>
    </xf>
    <xf numFmtId="0" fontId="3" fillId="3" borderId="12" xfId="2" applyFont="1" applyFill="1" applyBorder="1" applyAlignment="1">
      <alignment horizontal="center" vertical="center"/>
    </xf>
    <xf numFmtId="0" fontId="3" fillId="3" borderId="13" xfId="2" applyFont="1" applyFill="1" applyBorder="1" applyAlignment="1">
      <alignment horizontal="center" vertical="center"/>
    </xf>
    <xf numFmtId="0" fontId="3" fillId="3" borderId="10" xfId="2" applyFont="1" applyFill="1" applyBorder="1" applyAlignment="1">
      <alignment horizontal="center" vertical="center"/>
    </xf>
    <xf numFmtId="0" fontId="3" fillId="3" borderId="14" xfId="2" applyFont="1" applyFill="1" applyBorder="1" applyAlignment="1">
      <alignment horizontal="center" vertical="center"/>
    </xf>
    <xf numFmtId="0" fontId="3" fillId="3" borderId="10" xfId="2" applyFont="1" applyFill="1" applyBorder="1" applyAlignment="1">
      <alignment horizontal="center" vertical="center" wrapText="1"/>
    </xf>
    <xf numFmtId="0" fontId="3" fillId="3" borderId="14" xfId="2" applyFont="1" applyFill="1" applyBorder="1" applyAlignment="1">
      <alignment horizontal="center" vertical="center" wrapText="1"/>
    </xf>
    <xf numFmtId="0" fontId="5" fillId="4" borderId="16" xfId="2" applyFont="1" applyFill="1" applyBorder="1" applyAlignment="1">
      <alignment horizontal="right" vertical="center" wrapText="1"/>
    </xf>
    <xf numFmtId="0" fontId="5" fillId="4" borderId="17" xfId="2" applyFont="1" applyFill="1" applyBorder="1" applyAlignment="1">
      <alignment horizontal="right" vertical="center" wrapText="1"/>
    </xf>
    <xf numFmtId="0" fontId="0" fillId="0" borderId="1" xfId="0" applyBorder="1" applyAlignment="1">
      <alignment horizontal="left" vertical="top" wrapText="1"/>
    </xf>
    <xf numFmtId="0" fontId="3" fillId="3" borderId="16" xfId="2" applyFont="1" applyFill="1" applyBorder="1" applyAlignment="1">
      <alignment horizontal="center" vertical="center" wrapText="1"/>
    </xf>
    <xf numFmtId="0" fontId="3" fillId="3" borderId="17" xfId="2" applyFont="1" applyFill="1" applyBorder="1" applyAlignment="1">
      <alignment horizontal="center" vertical="center" wrapText="1"/>
    </xf>
    <xf numFmtId="0" fontId="3" fillId="3" borderId="18" xfId="2" applyFont="1" applyFill="1" applyBorder="1" applyAlignment="1">
      <alignment horizontal="center" vertical="center" wrapText="1"/>
    </xf>
    <xf numFmtId="0" fontId="2" fillId="0" borderId="2" xfId="0" applyFont="1" applyBorder="1" applyAlignment="1">
      <alignment horizontal="center"/>
    </xf>
    <xf numFmtId="0" fontId="2" fillId="0" borderId="3" xfId="0" applyFont="1"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cellXfs>
  <cellStyles count="3">
    <cellStyle name="Normal" xfId="0" builtinId="0"/>
    <cellStyle name="Normal 2 2" xfId="2" xr:uid="{00000000-0005-0000-0000-00000100000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J28"/>
  <sheetViews>
    <sheetView showGridLines="0" tabSelected="1" zoomScale="168" zoomScaleNormal="168" workbookViewId="0">
      <selection activeCell="B8" sqref="B8:C9"/>
    </sheetView>
  </sheetViews>
  <sheetFormatPr defaultRowHeight="14.5" x14ac:dyDescent="0.35"/>
  <cols>
    <col min="2" max="2" width="29.90625" customWidth="1"/>
    <col min="3" max="3" width="26.36328125" customWidth="1"/>
    <col min="4" max="4" width="28.6328125" customWidth="1"/>
    <col min="5" max="5" width="13.453125" customWidth="1"/>
    <col min="6" max="7" width="22.453125" bestFit="1" customWidth="1"/>
    <col min="8" max="8" width="16.26953125" customWidth="1"/>
  </cols>
  <sheetData>
    <row r="2" spans="2:10" x14ac:dyDescent="0.35">
      <c r="B2" s="10" t="s">
        <v>11</v>
      </c>
      <c r="C2" s="33">
        <v>1582</v>
      </c>
      <c r="D2" s="33"/>
      <c r="E2" s="33"/>
    </row>
    <row r="3" spans="2:10" ht="28.9" customHeight="1" x14ac:dyDescent="0.35">
      <c r="B3" s="10" t="s">
        <v>12</v>
      </c>
      <c r="C3" s="34" t="s">
        <v>48</v>
      </c>
      <c r="D3" s="34"/>
      <c r="E3" s="34"/>
    </row>
    <row r="4" spans="2:10" x14ac:dyDescent="0.35">
      <c r="B4" s="10" t="s">
        <v>4</v>
      </c>
      <c r="C4" s="33" t="s">
        <v>13</v>
      </c>
      <c r="D4" s="33"/>
      <c r="E4" s="33"/>
    </row>
    <row r="5" spans="2:10" x14ac:dyDescent="0.35">
      <c r="B5" s="10" t="s">
        <v>52</v>
      </c>
      <c r="C5" s="33">
        <v>3</v>
      </c>
      <c r="D5" s="33"/>
      <c r="E5" s="33"/>
    </row>
    <row r="6" spans="2:10" x14ac:dyDescent="0.35">
      <c r="B6" s="10" t="s">
        <v>53</v>
      </c>
      <c r="C6" s="35">
        <v>45476</v>
      </c>
      <c r="D6" s="35"/>
      <c r="E6" s="35"/>
    </row>
    <row r="8" spans="2:10" x14ac:dyDescent="0.35">
      <c r="B8" s="36" t="s">
        <v>14</v>
      </c>
      <c r="C8" s="37"/>
      <c r="D8" s="40" t="s">
        <v>15</v>
      </c>
      <c r="E8" s="12" t="s">
        <v>2</v>
      </c>
      <c r="F8" s="42" t="s">
        <v>16</v>
      </c>
      <c r="G8" s="42" t="s">
        <v>17</v>
      </c>
      <c r="H8" s="40" t="s">
        <v>18</v>
      </c>
    </row>
    <row r="9" spans="2:10" x14ac:dyDescent="0.35">
      <c r="B9" s="38"/>
      <c r="C9" s="39"/>
      <c r="D9" s="41"/>
      <c r="E9" s="12" t="s">
        <v>19</v>
      </c>
      <c r="F9" s="43"/>
      <c r="G9" s="43"/>
      <c r="H9" s="41"/>
    </row>
    <row r="10" spans="2:10" x14ac:dyDescent="0.35">
      <c r="B10" s="31" t="s">
        <v>20</v>
      </c>
      <c r="C10" s="32"/>
      <c r="D10" s="14" t="s">
        <v>49</v>
      </c>
      <c r="E10" s="14" t="s">
        <v>21</v>
      </c>
      <c r="F10" s="27">
        <f>SUM('Monthly Generation'!E4:E10)</f>
        <v>74518.399999999994</v>
      </c>
      <c r="G10" s="27">
        <f>SUM('Monthly Generation'!E11:E19)</f>
        <v>148488.01</v>
      </c>
      <c r="H10" s="15">
        <f>SUM(F10:G10)</f>
        <v>223006.41</v>
      </c>
      <c r="J10" s="16"/>
    </row>
    <row r="11" spans="2:10" ht="16.5" x14ac:dyDescent="0.35">
      <c r="B11" s="31" t="s">
        <v>22</v>
      </c>
      <c r="C11" s="32"/>
      <c r="D11" s="14" t="s">
        <v>23</v>
      </c>
      <c r="E11" s="14" t="s">
        <v>24</v>
      </c>
      <c r="F11" s="14">
        <v>0.97770000000000001</v>
      </c>
      <c r="G11" s="14">
        <v>0.97770000000000001</v>
      </c>
      <c r="H11" s="17"/>
      <c r="I11" s="18"/>
      <c r="J11" s="18"/>
    </row>
    <row r="12" spans="2:10" ht="16.5" x14ac:dyDescent="0.35">
      <c r="B12" s="31" t="s">
        <v>25</v>
      </c>
      <c r="C12" s="32"/>
      <c r="D12" s="14" t="s">
        <v>50</v>
      </c>
      <c r="E12" s="14" t="s">
        <v>26</v>
      </c>
      <c r="F12" s="14">
        <f>ROUNDDOWN((F10*F11),0)</f>
        <v>72856</v>
      </c>
      <c r="G12" s="14">
        <f>ROUNDDOWN((G10*G11),0)</f>
        <v>145176</v>
      </c>
      <c r="H12" s="17">
        <f>SUM(F12:G12)</f>
        <v>218032</v>
      </c>
    </row>
    <row r="13" spans="2:10" ht="16.5" x14ac:dyDescent="0.35">
      <c r="B13" s="31" t="s">
        <v>27</v>
      </c>
      <c r="C13" s="32"/>
      <c r="D13" s="14" t="s">
        <v>28</v>
      </c>
      <c r="E13" s="14" t="s">
        <v>26</v>
      </c>
      <c r="F13" s="14">
        <v>0</v>
      </c>
      <c r="G13" s="14">
        <v>0</v>
      </c>
      <c r="H13" s="17">
        <v>0</v>
      </c>
    </row>
    <row r="14" spans="2:10" ht="16.5" x14ac:dyDescent="0.35">
      <c r="B14" s="31" t="s">
        <v>29</v>
      </c>
      <c r="C14" s="32"/>
      <c r="D14" s="14" t="s">
        <v>30</v>
      </c>
      <c r="E14" s="14" t="s">
        <v>26</v>
      </c>
      <c r="F14" s="14">
        <v>0</v>
      </c>
      <c r="G14" s="14">
        <v>0</v>
      </c>
      <c r="H14" s="17">
        <v>0</v>
      </c>
    </row>
    <row r="15" spans="2:10" ht="16.5" x14ac:dyDescent="0.35">
      <c r="B15" s="31" t="s">
        <v>31</v>
      </c>
      <c r="C15" s="32"/>
      <c r="D15" s="14" t="s">
        <v>32</v>
      </c>
      <c r="E15" s="14" t="s">
        <v>26</v>
      </c>
      <c r="F15" s="14">
        <f>F12-F13-F14</f>
        <v>72856</v>
      </c>
      <c r="G15" s="14">
        <f>G12-G13-G14</f>
        <v>145176</v>
      </c>
      <c r="H15" s="19">
        <f>H12-H13-H14</f>
        <v>218032</v>
      </c>
      <c r="I15" s="18"/>
      <c r="J15" s="18"/>
    </row>
    <row r="17" spans="2:8" ht="29" x14ac:dyDescent="0.35">
      <c r="B17" s="47"/>
      <c r="C17" s="48"/>
      <c r="D17" s="49"/>
      <c r="E17" s="13" t="s">
        <v>19</v>
      </c>
      <c r="F17" s="13" t="s">
        <v>16</v>
      </c>
      <c r="G17" s="13" t="s">
        <v>17</v>
      </c>
      <c r="H17" s="11" t="s">
        <v>18</v>
      </c>
    </row>
    <row r="18" spans="2:8" ht="16.5" x14ac:dyDescent="0.35">
      <c r="B18" s="44" t="s">
        <v>33</v>
      </c>
      <c r="C18" s="45"/>
      <c r="D18" s="45"/>
      <c r="E18" s="14" t="s">
        <v>34</v>
      </c>
      <c r="F18" s="20">
        <f>F15</f>
        <v>72856</v>
      </c>
      <c r="G18" s="20">
        <f>G15</f>
        <v>145176</v>
      </c>
      <c r="H18" s="20">
        <f>SUM(F18:G18)</f>
        <v>218032</v>
      </c>
    </row>
    <row r="19" spans="2:8" x14ac:dyDescent="0.35">
      <c r="B19" s="44" t="s">
        <v>35</v>
      </c>
      <c r="C19" s="45"/>
      <c r="D19" s="45"/>
      <c r="E19" s="14"/>
      <c r="F19" s="21" t="s">
        <v>36</v>
      </c>
      <c r="G19" s="21" t="s">
        <v>37</v>
      </c>
      <c r="H19" s="21" t="s">
        <v>36</v>
      </c>
    </row>
    <row r="20" spans="2:8" x14ac:dyDescent="0.35">
      <c r="B20" s="44" t="s">
        <v>38</v>
      </c>
      <c r="C20" s="45"/>
      <c r="D20" s="45"/>
      <c r="E20" s="14"/>
      <c r="F20" s="21" t="s">
        <v>39</v>
      </c>
      <c r="G20" s="21" t="s">
        <v>40</v>
      </c>
      <c r="H20" s="21" t="s">
        <v>40</v>
      </c>
    </row>
    <row r="21" spans="2:8" x14ac:dyDescent="0.35">
      <c r="B21" s="44" t="s">
        <v>41</v>
      </c>
      <c r="C21" s="45"/>
      <c r="D21" s="45"/>
      <c r="E21" s="14" t="s">
        <v>42</v>
      </c>
      <c r="F21" s="22">
        <f>F20-F19+1</f>
        <v>184</v>
      </c>
      <c r="G21" s="22">
        <f>G20-G19+1</f>
        <v>273</v>
      </c>
      <c r="H21" s="20">
        <f>SUM(F21:G21)</f>
        <v>457</v>
      </c>
    </row>
    <row r="22" spans="2:8" ht="16.5" x14ac:dyDescent="0.35">
      <c r="B22" s="44" t="s">
        <v>43</v>
      </c>
      <c r="C22" s="45"/>
      <c r="D22" s="45"/>
      <c r="E22" s="14" t="s">
        <v>34</v>
      </c>
      <c r="F22" s="22">
        <f>ROUNDDOWN((171293*F21/365),0)</f>
        <v>86350</v>
      </c>
      <c r="G22" s="22">
        <f>ROUNDDOWN((171293*G21/365),0)</f>
        <v>128117</v>
      </c>
      <c r="H22" s="22">
        <f>F22+G22</f>
        <v>214467</v>
      </c>
    </row>
    <row r="23" spans="2:8" x14ac:dyDescent="0.35">
      <c r="B23" s="44" t="s">
        <v>44</v>
      </c>
      <c r="C23" s="45"/>
      <c r="D23" s="45"/>
      <c r="E23" s="14" t="s">
        <v>45</v>
      </c>
      <c r="F23" s="23">
        <f>(F18-F22)/F22</f>
        <v>-0.15627099015634047</v>
      </c>
      <c r="G23" s="23">
        <f>(G18-G22)/G22</f>
        <v>0.13315172849816964</v>
      </c>
      <c r="H23" s="23">
        <f>(H18-H22)/H22</f>
        <v>1.6622603943730271E-2</v>
      </c>
    </row>
    <row r="24" spans="2:8" x14ac:dyDescent="0.35">
      <c r="G24" s="24"/>
    </row>
    <row r="25" spans="2:8" x14ac:dyDescent="0.35">
      <c r="B25" s="44" t="s">
        <v>46</v>
      </c>
      <c r="C25" s="45"/>
      <c r="D25" s="45"/>
      <c r="E25" s="14" t="s">
        <v>45</v>
      </c>
      <c r="F25" s="25">
        <v>0.2</v>
      </c>
      <c r="G25" s="24"/>
    </row>
    <row r="26" spans="2:8" x14ac:dyDescent="0.35">
      <c r="B26" s="44" t="s">
        <v>47</v>
      </c>
      <c r="C26" s="45"/>
      <c r="D26" s="45"/>
      <c r="E26" s="14" t="s">
        <v>45</v>
      </c>
      <c r="F26" s="28">
        <f>H10/(100*H21*24)</f>
        <v>0.2033245897155361</v>
      </c>
    </row>
    <row r="27" spans="2:8" x14ac:dyDescent="0.35">
      <c r="F27" s="26"/>
    </row>
    <row r="28" spans="2:8" ht="105" customHeight="1" x14ac:dyDescent="0.35">
      <c r="B28" s="46" t="s">
        <v>51</v>
      </c>
      <c r="C28" s="46"/>
      <c r="D28" s="46"/>
      <c r="E28" s="46"/>
      <c r="F28" s="46"/>
    </row>
  </sheetData>
  <mergeCells count="26">
    <mergeCell ref="B26:D26"/>
    <mergeCell ref="B28:F28"/>
    <mergeCell ref="B25:D25"/>
    <mergeCell ref="B13:C13"/>
    <mergeCell ref="B14:C14"/>
    <mergeCell ref="B15:C15"/>
    <mergeCell ref="B17:D17"/>
    <mergeCell ref="B18:D18"/>
    <mergeCell ref="B19:D19"/>
    <mergeCell ref="B20:D20"/>
    <mergeCell ref="B21:D21"/>
    <mergeCell ref="B22:D22"/>
    <mergeCell ref="B23:D23"/>
    <mergeCell ref="F8:F9"/>
    <mergeCell ref="G8:G9"/>
    <mergeCell ref="H8:H9"/>
    <mergeCell ref="B10:C10"/>
    <mergeCell ref="B11:C11"/>
    <mergeCell ref="B12:C12"/>
    <mergeCell ref="C2:E2"/>
    <mergeCell ref="C3:E3"/>
    <mergeCell ref="C4:E4"/>
    <mergeCell ref="C5:E5"/>
    <mergeCell ref="C6:E6"/>
    <mergeCell ref="B8:C9"/>
    <mergeCell ref="D8:D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25"/>
  <sheetViews>
    <sheetView showGridLines="0" topLeftCell="A2" workbookViewId="0">
      <pane xSplit="1" topLeftCell="B1" activePane="topRight" state="frozen"/>
      <selection pane="topRight" activeCell="E20" sqref="E20"/>
    </sheetView>
  </sheetViews>
  <sheetFormatPr defaultRowHeight="14.5" x14ac:dyDescent="0.35"/>
  <cols>
    <col min="1" max="1" width="11.453125" customWidth="1"/>
    <col min="2" max="2" width="11" customWidth="1"/>
    <col min="3" max="3" width="19.6328125" customWidth="1"/>
    <col min="4" max="4" width="19.36328125" customWidth="1"/>
    <col min="5" max="5" width="20.453125" customWidth="1"/>
    <col min="6" max="6" width="24.453125" customWidth="1"/>
    <col min="7" max="7" width="24.6328125" customWidth="1"/>
    <col min="8" max="8" width="21.90625" customWidth="1"/>
    <col min="9" max="9" width="10.7265625" bestFit="1" customWidth="1"/>
  </cols>
  <sheetData>
    <row r="3" spans="1:8" ht="58" x14ac:dyDescent="0.35">
      <c r="A3" s="3" t="s">
        <v>0</v>
      </c>
      <c r="B3" s="3" t="s">
        <v>1</v>
      </c>
      <c r="C3" s="4" t="s">
        <v>6</v>
      </c>
      <c r="D3" s="4" t="s">
        <v>7</v>
      </c>
      <c r="E3" s="4" t="s">
        <v>5</v>
      </c>
      <c r="F3" s="4" t="s">
        <v>8</v>
      </c>
      <c r="G3" s="4" t="s">
        <v>9</v>
      </c>
      <c r="H3" s="4" t="s">
        <v>10</v>
      </c>
    </row>
    <row r="4" spans="1:8" x14ac:dyDescent="0.35">
      <c r="A4" s="7">
        <v>44743</v>
      </c>
      <c r="B4" s="7">
        <v>44774</v>
      </c>
      <c r="C4" s="8">
        <v>15501.6</v>
      </c>
      <c r="D4" s="5">
        <v>33.200000000000003</v>
      </c>
      <c r="E4" s="8">
        <f t="shared" ref="E4:E19" si="0">C4-D4</f>
        <v>15468.4</v>
      </c>
      <c r="F4" s="5">
        <v>14544306</v>
      </c>
      <c r="G4" s="5">
        <v>957294</v>
      </c>
      <c r="H4" s="5">
        <f>F4+G4</f>
        <v>15501600</v>
      </c>
    </row>
    <row r="5" spans="1:8" x14ac:dyDescent="0.35">
      <c r="A5" s="7">
        <v>44774</v>
      </c>
      <c r="B5" s="7">
        <v>44792</v>
      </c>
      <c r="C5" s="8">
        <v>8384</v>
      </c>
      <c r="D5" s="5">
        <v>52</v>
      </c>
      <c r="E5" s="8">
        <f t="shared" si="0"/>
        <v>8332</v>
      </c>
      <c r="F5" s="52">
        <v>14783540</v>
      </c>
      <c r="G5" s="52">
        <v>922460</v>
      </c>
      <c r="H5" s="52">
        <f t="shared" ref="H5:H19" si="1">F5+G5</f>
        <v>15706000</v>
      </c>
    </row>
    <row r="6" spans="1:8" x14ac:dyDescent="0.35">
      <c r="A6" s="7">
        <v>44792</v>
      </c>
      <c r="B6" s="7">
        <v>44805</v>
      </c>
      <c r="C6" s="8">
        <v>7322</v>
      </c>
      <c r="D6" s="8">
        <v>32</v>
      </c>
      <c r="E6" s="8">
        <f t="shared" si="0"/>
        <v>7290</v>
      </c>
      <c r="F6" s="53"/>
      <c r="G6" s="53"/>
      <c r="H6" s="53"/>
    </row>
    <row r="7" spans="1:8" x14ac:dyDescent="0.35">
      <c r="A7" s="7">
        <v>44805</v>
      </c>
      <c r="B7" s="7">
        <v>44835</v>
      </c>
      <c r="C7" s="8">
        <v>12393</v>
      </c>
      <c r="D7" s="5">
        <v>89</v>
      </c>
      <c r="E7" s="8">
        <f t="shared" si="0"/>
        <v>12304</v>
      </c>
      <c r="F7" s="5">
        <v>11627571.83</v>
      </c>
      <c r="G7" s="5">
        <v>765427.6</v>
      </c>
      <c r="H7" s="5">
        <f t="shared" si="1"/>
        <v>12392999.43</v>
      </c>
    </row>
    <row r="8" spans="1:8" x14ac:dyDescent="0.35">
      <c r="A8" s="7">
        <v>44835</v>
      </c>
      <c r="B8" s="7">
        <v>44865</v>
      </c>
      <c r="C8" s="8">
        <v>10478</v>
      </c>
      <c r="D8" s="5">
        <v>95</v>
      </c>
      <c r="E8" s="8">
        <f t="shared" si="0"/>
        <v>10383</v>
      </c>
      <c r="F8" s="5">
        <v>9868053.6199999992</v>
      </c>
      <c r="G8" s="5">
        <v>609946.5</v>
      </c>
      <c r="H8" s="5">
        <f t="shared" si="1"/>
        <v>10478000.119999999</v>
      </c>
    </row>
    <row r="9" spans="1:8" x14ac:dyDescent="0.35">
      <c r="A9" s="7">
        <v>44866</v>
      </c>
      <c r="B9" s="7">
        <v>44895</v>
      </c>
      <c r="C9" s="8">
        <v>8296</v>
      </c>
      <c r="D9" s="5">
        <v>147</v>
      </c>
      <c r="E9" s="8">
        <f t="shared" si="0"/>
        <v>8149</v>
      </c>
      <c r="F9" s="5">
        <v>7811050.46</v>
      </c>
      <c r="G9" s="5">
        <v>484951.08</v>
      </c>
      <c r="H9" s="5">
        <f t="shared" si="1"/>
        <v>8296001.54</v>
      </c>
    </row>
    <row r="10" spans="1:8" x14ac:dyDescent="0.35">
      <c r="A10" s="7">
        <v>44896</v>
      </c>
      <c r="B10" s="7">
        <v>44926</v>
      </c>
      <c r="C10" s="8">
        <v>12706</v>
      </c>
      <c r="D10" s="5">
        <v>114</v>
      </c>
      <c r="E10" s="8">
        <f t="shared" si="0"/>
        <v>12592</v>
      </c>
      <c r="F10" s="5">
        <v>11989959.41</v>
      </c>
      <c r="G10" s="5">
        <v>716037.39</v>
      </c>
      <c r="H10" s="5">
        <f t="shared" si="1"/>
        <v>12705996.800000001</v>
      </c>
    </row>
    <row r="11" spans="1:8" x14ac:dyDescent="0.35">
      <c r="A11" s="7">
        <v>44927</v>
      </c>
      <c r="B11" s="7">
        <v>44957</v>
      </c>
      <c r="C11" s="8">
        <v>15784</v>
      </c>
      <c r="D11" s="5">
        <v>61</v>
      </c>
      <c r="E11" s="8">
        <f t="shared" si="0"/>
        <v>15723</v>
      </c>
      <c r="F11" s="5">
        <v>14928640.109999999</v>
      </c>
      <c r="G11" s="5">
        <v>855361.43</v>
      </c>
      <c r="H11" s="5">
        <f t="shared" si="1"/>
        <v>15784001.539999999</v>
      </c>
    </row>
    <row r="12" spans="1:8" x14ac:dyDescent="0.35">
      <c r="A12" s="7">
        <v>44958</v>
      </c>
      <c r="B12" s="7">
        <v>44985</v>
      </c>
      <c r="C12" s="8">
        <v>6837</v>
      </c>
      <c r="D12" s="5">
        <v>108</v>
      </c>
      <c r="E12" s="8">
        <f t="shared" si="0"/>
        <v>6729</v>
      </c>
      <c r="F12" s="5">
        <v>6453666.04</v>
      </c>
      <c r="G12" s="5">
        <v>383332.1</v>
      </c>
      <c r="H12" s="5">
        <f t="shared" si="1"/>
        <v>6836998.1399999997</v>
      </c>
    </row>
    <row r="13" spans="1:8" x14ac:dyDescent="0.35">
      <c r="A13" s="7">
        <v>44986</v>
      </c>
      <c r="B13" s="7">
        <v>45016</v>
      </c>
      <c r="C13" s="5">
        <v>12961.01</v>
      </c>
      <c r="D13" s="5">
        <v>73</v>
      </c>
      <c r="E13" s="8">
        <f t="shared" si="0"/>
        <v>12888.01</v>
      </c>
      <c r="F13" s="5">
        <v>12203877.939999999</v>
      </c>
      <c r="G13" s="5">
        <v>757127.63</v>
      </c>
      <c r="H13" s="5">
        <f t="shared" si="1"/>
        <v>12961005.57</v>
      </c>
    </row>
    <row r="14" spans="1:8" x14ac:dyDescent="0.35">
      <c r="A14" s="7">
        <v>45017</v>
      </c>
      <c r="B14" s="7">
        <v>45046</v>
      </c>
      <c r="C14" s="5">
        <v>14589.99</v>
      </c>
      <c r="D14" s="5">
        <v>44</v>
      </c>
      <c r="E14" s="8">
        <f t="shared" si="0"/>
        <v>14545.99</v>
      </c>
      <c r="F14" s="5">
        <v>13741845.109999999</v>
      </c>
      <c r="G14" s="5">
        <v>848147.85</v>
      </c>
      <c r="H14" s="5">
        <f t="shared" si="1"/>
        <v>14589992.959999999</v>
      </c>
    </row>
    <row r="15" spans="1:8" x14ac:dyDescent="0.35">
      <c r="A15" s="7">
        <v>45047</v>
      </c>
      <c r="B15" s="7">
        <v>45077</v>
      </c>
      <c r="C15" s="5">
        <v>19726</v>
      </c>
      <c r="D15" s="5">
        <v>41</v>
      </c>
      <c r="E15" s="8">
        <f t="shared" si="0"/>
        <v>19685</v>
      </c>
      <c r="F15" s="5">
        <v>18559305.399999999</v>
      </c>
      <c r="G15" s="5">
        <v>1166694.73</v>
      </c>
      <c r="H15" s="5">
        <f t="shared" si="1"/>
        <v>19726000.129999999</v>
      </c>
    </row>
    <row r="16" spans="1:8" x14ac:dyDescent="0.35">
      <c r="A16" s="7">
        <v>45078</v>
      </c>
      <c r="B16" s="7">
        <v>45107</v>
      </c>
      <c r="C16" s="5">
        <v>25298.01</v>
      </c>
      <c r="D16" s="5">
        <v>5</v>
      </c>
      <c r="E16" s="8">
        <f t="shared" si="0"/>
        <v>25293.01</v>
      </c>
      <c r="F16" s="30">
        <v>23799321.100000001</v>
      </c>
      <c r="G16" s="5">
        <v>1498689.01</v>
      </c>
      <c r="H16" s="5">
        <f t="shared" si="1"/>
        <v>25298010.110000003</v>
      </c>
    </row>
    <row r="17" spans="1:8" x14ac:dyDescent="0.35">
      <c r="A17" s="7">
        <v>45108</v>
      </c>
      <c r="B17" s="7">
        <v>45138</v>
      </c>
      <c r="C17" s="5">
        <v>14526.99</v>
      </c>
      <c r="D17" s="5">
        <v>46</v>
      </c>
      <c r="E17" s="8">
        <f t="shared" si="0"/>
        <v>14480.99</v>
      </c>
      <c r="F17" s="5">
        <v>13673127.59</v>
      </c>
      <c r="G17" s="5">
        <v>853860.7</v>
      </c>
      <c r="H17" s="5">
        <f t="shared" si="1"/>
        <v>14526988.289999999</v>
      </c>
    </row>
    <row r="18" spans="1:8" x14ac:dyDescent="0.35">
      <c r="A18" s="7">
        <v>45139</v>
      </c>
      <c r="B18" s="7">
        <v>45169</v>
      </c>
      <c r="C18" s="5">
        <v>23419.01</v>
      </c>
      <c r="D18" s="5">
        <v>2</v>
      </c>
      <c r="E18" s="8">
        <f t="shared" si="0"/>
        <v>23417.01</v>
      </c>
      <c r="F18" s="5">
        <v>22001421.969999999</v>
      </c>
      <c r="G18" s="5">
        <v>1417589.1</v>
      </c>
      <c r="H18" s="5">
        <f t="shared" si="1"/>
        <v>23419011.07</v>
      </c>
    </row>
    <row r="19" spans="1:8" x14ac:dyDescent="0.35">
      <c r="A19" s="7">
        <v>45170</v>
      </c>
      <c r="B19" s="7">
        <v>45199</v>
      </c>
      <c r="C19" s="5">
        <v>15763</v>
      </c>
      <c r="D19" s="5">
        <v>37</v>
      </c>
      <c r="E19" s="8">
        <f t="shared" si="0"/>
        <v>15726</v>
      </c>
      <c r="F19" s="5">
        <v>14766149.85</v>
      </c>
      <c r="G19" s="5">
        <v>996847.4</v>
      </c>
      <c r="H19" s="5">
        <f t="shared" si="1"/>
        <v>15762997.25</v>
      </c>
    </row>
    <row r="20" spans="1:8" x14ac:dyDescent="0.35">
      <c r="A20" s="50" t="s">
        <v>3</v>
      </c>
      <c r="B20" s="51"/>
      <c r="C20" s="9">
        <f t="shared" ref="C20:H20" si="2">SUM(C4:C19)</f>
        <v>223985.61000000002</v>
      </c>
      <c r="D20" s="6">
        <f t="shared" si="2"/>
        <v>979.2</v>
      </c>
      <c r="E20" s="29">
        <f t="shared" si="2"/>
        <v>223006.41</v>
      </c>
      <c r="F20" s="6">
        <f t="shared" si="2"/>
        <v>210751836.42999998</v>
      </c>
      <c r="G20" s="6">
        <f t="shared" si="2"/>
        <v>13233766.519999998</v>
      </c>
      <c r="H20" s="6">
        <f t="shared" si="2"/>
        <v>223985602.95000002</v>
      </c>
    </row>
    <row r="24" spans="1:8" x14ac:dyDescent="0.35">
      <c r="C24" s="1"/>
    </row>
    <row r="25" spans="1:8" x14ac:dyDescent="0.35">
      <c r="C25" s="2"/>
    </row>
  </sheetData>
  <mergeCells count="4">
    <mergeCell ref="A20:B20"/>
    <mergeCell ref="G5:G6"/>
    <mergeCell ref="F5:F6"/>
    <mergeCell ref="H5: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ER Calculation</vt:lpstr>
      <vt:lpstr>Monthly Generation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Author</dc:creator>
  <cp:lastModifiedBy>Anamika Kumari</cp:lastModifiedBy>
  <dcterms:created xsi:type="dcterms:W3CDTF">2021-03-22T10:16:52Z</dcterms:created>
  <dcterms:modified xsi:type="dcterms:W3CDTF">2025-05-29T07:00:09Z</dcterms:modified>
</cp:coreProperties>
</file>