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Z:\My Folders\Sembcorp\VCS GS Verification\Projects\VCS_1776\MP6\Findings Round 1\"/>
    </mc:Choice>
  </mc:AlternateContent>
  <xr:revisionPtr revIDLastSave="0" documentId="13_ncr:1_{4C7C1652-A073-49F6-BAD0-D258ADEFF8D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ject Details" sheetId="1" r:id="rId1"/>
    <sheet name="Emission Reductions" sheetId="2" r:id="rId2"/>
    <sheet name="Comparison of ER" sheetId="3" r:id="rId3"/>
    <sheet name="Total Ers &amp; EGpj,y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4" l="1"/>
  <c r="D8" i="4"/>
  <c r="E7" i="4"/>
  <c r="D7" i="4"/>
  <c r="J5" i="3"/>
  <c r="L13" i="2"/>
  <c r="J13" i="2"/>
  <c r="O13" i="2"/>
  <c r="H3" i="3" l="1"/>
  <c r="I3" i="3" s="1"/>
  <c r="E12" i="2"/>
  <c r="I12" i="2"/>
  <c r="I11" i="2"/>
  <c r="I10" i="2"/>
  <c r="I9" i="2"/>
  <c r="I8" i="2"/>
  <c r="I7" i="2"/>
  <c r="I6" i="2"/>
  <c r="I5" i="2"/>
  <c r="E11" i="2"/>
  <c r="J11" i="2" s="1"/>
  <c r="L11" i="2" s="1"/>
  <c r="O11" i="2" s="1"/>
  <c r="E10" i="2"/>
  <c r="E9" i="2"/>
  <c r="E8" i="2"/>
  <c r="E7" i="2"/>
  <c r="E6" i="2"/>
  <c r="E5" i="2"/>
  <c r="J5" i="2" s="1"/>
  <c r="L5" i="2" s="1"/>
  <c r="M13" i="2"/>
  <c r="N13" i="2"/>
  <c r="H4" i="3"/>
  <c r="I4" i="3" s="1"/>
  <c r="B5" i="3"/>
  <c r="B7" i="3" s="1"/>
  <c r="J8" i="2" l="1"/>
  <c r="J10" i="2"/>
  <c r="L10" i="2" s="1"/>
  <c r="J12" i="2"/>
  <c r="L12" i="2" s="1"/>
  <c r="O12" i="2" s="1"/>
  <c r="J9" i="2"/>
  <c r="L9" i="2" s="1"/>
  <c r="O9" i="2" s="1"/>
  <c r="J6" i="2"/>
  <c r="J7" i="2"/>
  <c r="L7" i="2" s="1"/>
  <c r="H5" i="3"/>
  <c r="L8" i="2"/>
  <c r="O8" i="2" s="1"/>
  <c r="O10" i="2"/>
  <c r="O5" i="2"/>
  <c r="L6" i="2"/>
  <c r="O6" i="2" s="1"/>
  <c r="O7" i="2"/>
  <c r="I5" i="3"/>
  <c r="J3" i="3" l="1"/>
  <c r="K3" i="3" s="1"/>
  <c r="J4" i="3"/>
  <c r="K4" i="3" s="1"/>
  <c r="B8" i="3"/>
  <c r="B9" i="3" s="1"/>
  <c r="K5" i="3" l="1"/>
</calcChain>
</file>

<file path=xl/sharedStrings.xml><?xml version="1.0" encoding="utf-8"?>
<sst xmlns="http://schemas.openxmlformats.org/spreadsheetml/2006/main" count="57" uniqueCount="45">
  <si>
    <t>Project Title</t>
  </si>
  <si>
    <t>VCS ID</t>
  </si>
  <si>
    <t>Crediting Period</t>
  </si>
  <si>
    <t>Monitoring Period</t>
  </si>
  <si>
    <t>Version</t>
  </si>
  <si>
    <t>Grid Emission factor</t>
  </si>
  <si>
    <t>kWh</t>
  </si>
  <si>
    <t>Baseline Emissions</t>
  </si>
  <si>
    <t>Export (kWh)</t>
  </si>
  <si>
    <t>Import (kWh)</t>
  </si>
  <si>
    <t>Project Emissions</t>
  </si>
  <si>
    <t>Leakage Emissions</t>
  </si>
  <si>
    <t>Emission reductions</t>
  </si>
  <si>
    <r>
      <t>tCO</t>
    </r>
    <r>
      <rPr>
        <b/>
        <vertAlign val="subscript"/>
        <sz val="11"/>
        <color theme="1"/>
        <rFont val="Calibri"/>
        <family val="2"/>
        <scheme val="minor"/>
      </rPr>
      <t>2</t>
    </r>
  </si>
  <si>
    <r>
      <t>tCO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/MWh</t>
    </r>
  </si>
  <si>
    <t>Month/Year</t>
  </si>
  <si>
    <t>Net Electricity Generation</t>
  </si>
  <si>
    <r>
      <t>EG</t>
    </r>
    <r>
      <rPr>
        <b/>
        <vertAlign val="subscript"/>
        <sz val="11"/>
        <color theme="1"/>
        <rFont val="Calibri"/>
        <family val="2"/>
        <scheme val="minor"/>
      </rPr>
      <t xml:space="preserve">PJ,y </t>
    </r>
    <r>
      <rPr>
        <b/>
        <sz val="11"/>
        <color theme="1"/>
        <rFont val="Calibri"/>
        <family val="2"/>
        <scheme val="minor"/>
      </rPr>
      <t>(MWh)</t>
    </r>
  </si>
  <si>
    <t>Total</t>
  </si>
  <si>
    <t>Comparison of actual emission reductions with estimates in the revised PDD</t>
  </si>
  <si>
    <t>MP Start Date</t>
  </si>
  <si>
    <t>MP End Date</t>
  </si>
  <si>
    <t>Days</t>
  </si>
  <si>
    <t>Estimated VER in VCS PD for the equivalent period of the current MP</t>
  </si>
  <si>
    <t>Actual values achieved during this monitoring period</t>
  </si>
  <si>
    <t>% change in actual VERs with estimates in revised PDD</t>
  </si>
  <si>
    <t>Date of the ER Sheet</t>
  </si>
  <si>
    <t>Vintage Year</t>
  </si>
  <si>
    <t>Duration Start</t>
  </si>
  <si>
    <t>Duration End</t>
  </si>
  <si>
    <t>Ex-ante Ers as per VCS PD</t>
  </si>
  <si>
    <t>Actual ERS achieved</t>
  </si>
  <si>
    <t>% difference</t>
  </si>
  <si>
    <t xml:space="preserve">12-08-2016 to 11-08-2026 </t>
  </si>
  <si>
    <t>01-09-2023 to 30-04-2024</t>
  </si>
  <si>
    <t>Wind Power Project by Green Infra Wind Power Generation Limited</t>
  </si>
  <si>
    <t>Generation Meter (KWh) Feeder 1</t>
  </si>
  <si>
    <t>Generation Meter (KWh) Feeder 2</t>
  </si>
  <si>
    <t>Net Generation (Feeder 1)</t>
  </si>
  <si>
    <t>Net Generation (Feeder 2)</t>
  </si>
  <si>
    <t xml:space="preserve">Annual VER as per VCS-PD </t>
  </si>
  <si>
    <t>Transmission Losses (KWh)</t>
  </si>
  <si>
    <t>MP</t>
  </si>
  <si>
    <t>ER</t>
  </si>
  <si>
    <r>
      <t>EG</t>
    </r>
    <r>
      <rPr>
        <b/>
        <vertAlign val="subscript"/>
        <sz val="11"/>
        <color theme="1"/>
        <rFont val="Calibri"/>
        <family val="2"/>
        <scheme val="minor"/>
      </rPr>
      <t>PJ,y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</si>
</sst>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[$-14009]dd/mm/yyyy;@"/>
    <numFmt numFmtId="166" formatCode="0.0%"/>
    <numFmt numFmtId="167" formatCode="_(* #,##0_);_(* \(#,##0\);_(* &quot;-&quot;??_);_(@_)"/>
    <numFmt numFmtId="168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Franklin Gothic Book"/>
      <family val="2"/>
    </font>
    <font>
      <sz val="11"/>
      <color theme="1"/>
      <name val="Franklin Gothic Book"/>
      <family val="2"/>
    </font>
    <font>
      <b/>
      <sz val="10.5"/>
      <color theme="1"/>
      <name val="Franklin Gothic Book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Franklin Gothic Book"/>
      <family val="2"/>
    </font>
    <font>
      <b/>
      <sz val="11"/>
      <name val="Franklin Gothic Book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52">
    <xf numFmtId="0" fontId="0" fillId="0" borderId="0" xfId="0"/>
    <xf numFmtId="0" fontId="2" fillId="0" borderId="1" xfId="0" applyFont="1" applyBorder="1" applyAlignment="1">
      <alignment wrapText="1"/>
    </xf>
    <xf numFmtId="17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17" fontId="8" fillId="2" borderId="1" xfId="0" applyNumberFormat="1" applyFont="1" applyFill="1" applyBorder="1" applyAlignment="1">
      <alignment horizontal="center" vertical="center"/>
    </xf>
    <xf numFmtId="165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3" fontId="8" fillId="2" borderId="1" xfId="0" applyNumberFormat="1" applyFont="1" applyFill="1" applyBorder="1" applyAlignment="1">
      <alignment horizontal="center" vertical="center"/>
    </xf>
    <xf numFmtId="166" fontId="8" fillId="2" borderId="1" xfId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16" fontId="3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wrapText="1"/>
    </xf>
    <xf numFmtId="14" fontId="0" fillId="0" borderId="1" xfId="0" applyNumberFormat="1" applyBorder="1"/>
    <xf numFmtId="1" fontId="0" fillId="0" borderId="1" xfId="0" applyNumberFormat="1" applyBorder="1"/>
    <xf numFmtId="0" fontId="0" fillId="0" borderId="9" xfId="0" applyBorder="1"/>
    <xf numFmtId="166" fontId="0" fillId="0" borderId="10" xfId="2" applyNumberFormat="1" applyFont="1" applyBorder="1"/>
    <xf numFmtId="0" fontId="0" fillId="0" borderId="11" xfId="0" applyBorder="1"/>
    <xf numFmtId="0" fontId="0" fillId="0" borderId="12" xfId="0" applyBorder="1"/>
    <xf numFmtId="166" fontId="0" fillId="0" borderId="13" xfId="2" applyNumberFormat="1" applyFont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0" borderId="1" xfId="0" applyFont="1" applyBorder="1" applyAlignment="1">
      <alignment horizontal="right"/>
    </xf>
    <xf numFmtId="167" fontId="0" fillId="0" borderId="1" xfId="3" applyNumberFormat="1" applyFont="1" applyBorder="1" applyAlignment="1">
      <alignment horizontal="center"/>
    </xf>
    <xf numFmtId="167" fontId="1" fillId="0" borderId="1" xfId="3" applyNumberFormat="1" applyFont="1" applyBorder="1" applyAlignment="1">
      <alignment horizontal="center"/>
    </xf>
    <xf numFmtId="14" fontId="0" fillId="0" borderId="0" xfId="0" applyNumberFormat="1"/>
    <xf numFmtId="168" fontId="0" fillId="0" borderId="12" xfId="3" applyNumberFormat="1" applyFont="1" applyBorder="1"/>
    <xf numFmtId="168" fontId="0" fillId="0" borderId="1" xfId="3" applyNumberFormat="1" applyFont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1" fillId="3" borderId="2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4">
    <cellStyle name="Comma" xfId="3" builtinId="3"/>
    <cellStyle name="Normal" xfId="0" builtinId="0"/>
    <cellStyle name="Percent" xfId="2" builtinId="5"/>
    <cellStyle name="Percent 2" xfId="1" xr:uid="{410EE0FF-2222-43C3-8DF8-523B032E42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/>
  </sheetViews>
  <sheetFormatPr defaultRowHeight="14.5" x14ac:dyDescent="0.35"/>
  <cols>
    <col min="1" max="1" width="20.7265625" bestFit="1" customWidth="1"/>
    <col min="2" max="2" width="72.81640625" bestFit="1" customWidth="1"/>
  </cols>
  <sheetData>
    <row r="1" spans="1:2" ht="15" x14ac:dyDescent="0.4">
      <c r="A1" s="10" t="s">
        <v>0</v>
      </c>
      <c r="B1" s="11" t="s">
        <v>35</v>
      </c>
    </row>
    <row r="2" spans="1:2" ht="15" x14ac:dyDescent="0.4">
      <c r="A2" s="1" t="s">
        <v>1</v>
      </c>
      <c r="B2" s="12">
        <v>1776</v>
      </c>
    </row>
    <row r="3" spans="1:2" ht="15" x14ac:dyDescent="0.4">
      <c r="A3" s="1" t="s">
        <v>2</v>
      </c>
      <c r="B3" s="13" t="s">
        <v>33</v>
      </c>
    </row>
    <row r="4" spans="1:2" ht="15" x14ac:dyDescent="0.4">
      <c r="A4" s="1" t="s">
        <v>3</v>
      </c>
      <c r="B4" s="14" t="s">
        <v>34</v>
      </c>
    </row>
    <row r="5" spans="1:2" ht="15" x14ac:dyDescent="0.4">
      <c r="A5" s="1" t="s">
        <v>4</v>
      </c>
      <c r="B5" s="15">
        <v>1.1000000000000001</v>
      </c>
    </row>
    <row r="6" spans="1:2" ht="15" x14ac:dyDescent="0.4">
      <c r="A6" s="1" t="s">
        <v>26</v>
      </c>
      <c r="B6" s="16">
        <v>45450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562A1-B921-42BE-A533-F3EDD09BA43B}">
  <dimension ref="A1:O13"/>
  <sheetViews>
    <sheetView topLeftCell="E2" workbookViewId="0">
      <selection activeCell="H4" sqref="H4"/>
    </sheetView>
  </sheetViews>
  <sheetFormatPr defaultRowHeight="14.5" x14ac:dyDescent="0.35"/>
  <cols>
    <col min="1" max="1" width="18.26953125" customWidth="1"/>
    <col min="2" max="2" width="16.7265625" customWidth="1"/>
    <col min="3" max="3" width="19.54296875" customWidth="1"/>
    <col min="4" max="4" width="16.90625" customWidth="1"/>
    <col min="5" max="7" width="18.26953125" customWidth="1"/>
    <col min="8" max="8" width="17.36328125" customWidth="1"/>
    <col min="9" max="9" width="19.6328125" customWidth="1"/>
    <col min="10" max="10" width="16.26953125" customWidth="1"/>
    <col min="11" max="11" width="14.26953125" customWidth="1"/>
    <col min="12" max="14" width="9" bestFit="1" customWidth="1"/>
    <col min="15" max="15" width="9.7265625" bestFit="1" customWidth="1"/>
  </cols>
  <sheetData>
    <row r="1" spans="1:15" ht="15" customHeight="1" x14ac:dyDescent="0.4">
      <c r="A1" s="41" t="s">
        <v>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3" spans="1:15" ht="29" x14ac:dyDescent="0.35">
      <c r="A3" s="40" t="s">
        <v>15</v>
      </c>
      <c r="B3" s="43" t="s">
        <v>36</v>
      </c>
      <c r="C3" s="44"/>
      <c r="D3" s="45"/>
      <c r="E3" s="17" t="s">
        <v>38</v>
      </c>
      <c r="F3" s="43" t="s">
        <v>37</v>
      </c>
      <c r="G3" s="44"/>
      <c r="H3" s="45"/>
      <c r="I3" s="17" t="s">
        <v>39</v>
      </c>
      <c r="J3" s="17" t="s">
        <v>16</v>
      </c>
      <c r="K3" s="17" t="s">
        <v>5</v>
      </c>
      <c r="L3" s="17" t="s">
        <v>7</v>
      </c>
      <c r="M3" s="17" t="s">
        <v>10</v>
      </c>
      <c r="N3" s="17" t="s">
        <v>11</v>
      </c>
      <c r="O3" s="17" t="s">
        <v>12</v>
      </c>
    </row>
    <row r="4" spans="1:15" ht="28" x14ac:dyDescent="0.45">
      <c r="A4" s="40"/>
      <c r="B4" s="18" t="s">
        <v>8</v>
      </c>
      <c r="C4" s="18" t="s">
        <v>9</v>
      </c>
      <c r="D4" s="51" t="s">
        <v>41</v>
      </c>
      <c r="E4" s="17" t="s">
        <v>6</v>
      </c>
      <c r="F4" s="18" t="s">
        <v>8</v>
      </c>
      <c r="G4" s="18" t="s">
        <v>9</v>
      </c>
      <c r="H4" s="51" t="s">
        <v>41</v>
      </c>
      <c r="I4" s="17" t="s">
        <v>6</v>
      </c>
      <c r="J4" s="17" t="s">
        <v>17</v>
      </c>
      <c r="K4" s="17" t="s">
        <v>14</v>
      </c>
      <c r="L4" s="19" t="s">
        <v>13</v>
      </c>
      <c r="M4" s="19" t="s">
        <v>13</v>
      </c>
      <c r="N4" s="19" t="s">
        <v>13</v>
      </c>
      <c r="O4" s="19" t="s">
        <v>13</v>
      </c>
    </row>
    <row r="5" spans="1:15" x14ac:dyDescent="0.35">
      <c r="A5" s="2">
        <v>45170</v>
      </c>
      <c r="B5" s="31">
        <v>4776240</v>
      </c>
      <c r="C5" s="31">
        <v>1320</v>
      </c>
      <c r="D5" s="31">
        <v>8005</v>
      </c>
      <c r="E5" s="31">
        <f t="shared" ref="E5:E12" si="0">B5-(1.15*C5)-D5</f>
        <v>4766717</v>
      </c>
      <c r="F5" s="31">
        <v>3526080</v>
      </c>
      <c r="G5" s="31">
        <v>1200</v>
      </c>
      <c r="H5" s="31">
        <v>5910</v>
      </c>
      <c r="I5" s="31">
        <f t="shared" ref="I5:I12" si="1">F5-(1.15*G5)-H5</f>
        <v>3518790</v>
      </c>
      <c r="J5" s="31">
        <f>(E5+I5)/1000</f>
        <v>8285.5069999999996</v>
      </c>
      <c r="K5" s="46">
        <v>0.96530000000000005</v>
      </c>
      <c r="L5" s="31">
        <f>J5*$K$5</f>
        <v>7997.9999071000002</v>
      </c>
      <c r="M5" s="31">
        <v>0</v>
      </c>
      <c r="N5" s="31">
        <v>0</v>
      </c>
      <c r="O5" s="31">
        <f>L5-M5-N5</f>
        <v>7997.9999071000002</v>
      </c>
    </row>
    <row r="6" spans="1:15" x14ac:dyDescent="0.35">
      <c r="A6" s="2">
        <v>45200</v>
      </c>
      <c r="B6" s="31">
        <v>2066520</v>
      </c>
      <c r="C6" s="31">
        <v>18480</v>
      </c>
      <c r="D6" s="31">
        <v>8879</v>
      </c>
      <c r="E6" s="31">
        <f t="shared" si="0"/>
        <v>2036389</v>
      </c>
      <c r="F6" s="31">
        <v>1634640</v>
      </c>
      <c r="G6" s="31">
        <v>15000</v>
      </c>
      <c r="H6" s="31">
        <v>7023</v>
      </c>
      <c r="I6" s="31">
        <f t="shared" si="1"/>
        <v>1610367</v>
      </c>
      <c r="J6" s="31">
        <f t="shared" ref="J6:J12" si="2">(E6+I6)/1000</f>
        <v>3646.7559999999999</v>
      </c>
      <c r="K6" s="47"/>
      <c r="L6" s="31">
        <f t="shared" ref="L6:L12" si="3">J6*$K$5</f>
        <v>3520.2135668000001</v>
      </c>
      <c r="M6" s="31">
        <v>0</v>
      </c>
      <c r="N6" s="31">
        <v>0</v>
      </c>
      <c r="O6" s="31">
        <f t="shared" ref="O6:O10" si="4">L6-M6-N6</f>
        <v>3520.2135668000001</v>
      </c>
    </row>
    <row r="7" spans="1:15" x14ac:dyDescent="0.35">
      <c r="A7" s="2">
        <v>45231</v>
      </c>
      <c r="B7" s="31">
        <v>3125400</v>
      </c>
      <c r="C7" s="31">
        <v>4440</v>
      </c>
      <c r="D7" s="31">
        <v>9134</v>
      </c>
      <c r="E7" s="31">
        <f t="shared" si="0"/>
        <v>3111160</v>
      </c>
      <c r="F7" s="31">
        <v>2483640</v>
      </c>
      <c r="G7" s="31">
        <v>3720</v>
      </c>
      <c r="H7" s="31">
        <v>7259</v>
      </c>
      <c r="I7" s="31">
        <f t="shared" si="1"/>
        <v>2472103</v>
      </c>
      <c r="J7" s="31">
        <f t="shared" si="2"/>
        <v>5583.2629999999999</v>
      </c>
      <c r="K7" s="47"/>
      <c r="L7" s="31">
        <f t="shared" si="3"/>
        <v>5389.5237739000004</v>
      </c>
      <c r="M7" s="31">
        <v>0</v>
      </c>
      <c r="N7" s="31">
        <v>0</v>
      </c>
      <c r="O7" s="31">
        <f t="shared" si="4"/>
        <v>5389.5237739000004</v>
      </c>
    </row>
    <row r="8" spans="1:15" x14ac:dyDescent="0.35">
      <c r="A8" s="2">
        <v>45261</v>
      </c>
      <c r="B8" s="31">
        <v>3953160</v>
      </c>
      <c r="C8" s="31">
        <v>4080</v>
      </c>
      <c r="D8" s="31">
        <v>4291</v>
      </c>
      <c r="E8" s="31">
        <f t="shared" si="0"/>
        <v>3944177</v>
      </c>
      <c r="F8" s="31">
        <v>3137520</v>
      </c>
      <c r="G8" s="31">
        <v>3840</v>
      </c>
      <c r="H8" s="31">
        <v>3406</v>
      </c>
      <c r="I8" s="31">
        <f t="shared" si="1"/>
        <v>3129698</v>
      </c>
      <c r="J8" s="31">
        <f t="shared" si="2"/>
        <v>7073.875</v>
      </c>
      <c r="K8" s="47"/>
      <c r="L8" s="31">
        <f t="shared" si="3"/>
        <v>6828.4115375000001</v>
      </c>
      <c r="M8" s="31">
        <v>0</v>
      </c>
      <c r="N8" s="31">
        <v>0</v>
      </c>
      <c r="O8" s="31">
        <f t="shared" si="4"/>
        <v>6828.4115375000001</v>
      </c>
    </row>
    <row r="9" spans="1:15" x14ac:dyDescent="0.35">
      <c r="A9" s="2">
        <v>45292</v>
      </c>
      <c r="B9" s="31">
        <v>2888280</v>
      </c>
      <c r="C9" s="31">
        <v>20280</v>
      </c>
      <c r="D9" s="31">
        <v>7620</v>
      </c>
      <c r="E9" s="31">
        <f t="shared" si="0"/>
        <v>2857338</v>
      </c>
      <c r="F9" s="31">
        <v>2340960</v>
      </c>
      <c r="G9" s="31">
        <v>16560</v>
      </c>
      <c r="H9" s="31">
        <v>6176</v>
      </c>
      <c r="I9" s="31">
        <f t="shared" si="1"/>
        <v>2315740</v>
      </c>
      <c r="J9" s="31">
        <f t="shared" si="2"/>
        <v>5173.0780000000004</v>
      </c>
      <c r="K9" s="47"/>
      <c r="L9" s="31">
        <f t="shared" si="3"/>
        <v>4993.5721934000003</v>
      </c>
      <c r="M9" s="31">
        <v>0</v>
      </c>
      <c r="N9" s="31">
        <v>0</v>
      </c>
      <c r="O9" s="31">
        <f t="shared" si="4"/>
        <v>4993.5721934000003</v>
      </c>
    </row>
    <row r="10" spans="1:15" x14ac:dyDescent="0.35">
      <c r="A10" s="2">
        <v>45323</v>
      </c>
      <c r="B10" s="31">
        <v>2809200</v>
      </c>
      <c r="C10" s="31">
        <v>14400</v>
      </c>
      <c r="D10" s="31">
        <v>14583</v>
      </c>
      <c r="E10" s="31">
        <f t="shared" si="0"/>
        <v>2778057</v>
      </c>
      <c r="F10" s="31">
        <v>2217360</v>
      </c>
      <c r="G10" s="31">
        <v>12960</v>
      </c>
      <c r="H10" s="31">
        <v>11511</v>
      </c>
      <c r="I10" s="31">
        <f t="shared" si="1"/>
        <v>2190945</v>
      </c>
      <c r="J10" s="31">
        <f t="shared" si="2"/>
        <v>4969.0020000000004</v>
      </c>
      <c r="K10" s="47"/>
      <c r="L10" s="31">
        <f t="shared" si="3"/>
        <v>4796.5776306000007</v>
      </c>
      <c r="M10" s="31">
        <v>0</v>
      </c>
      <c r="N10" s="31">
        <v>0</v>
      </c>
      <c r="O10" s="31">
        <f t="shared" si="4"/>
        <v>4796.5776306000007</v>
      </c>
    </row>
    <row r="11" spans="1:15" x14ac:dyDescent="0.35">
      <c r="A11" s="2">
        <v>45352</v>
      </c>
      <c r="B11" s="31">
        <v>1474560</v>
      </c>
      <c r="C11" s="31">
        <v>26760</v>
      </c>
      <c r="D11" s="31">
        <v>17082</v>
      </c>
      <c r="E11" s="31">
        <f t="shared" si="0"/>
        <v>1426704</v>
      </c>
      <c r="F11" s="31">
        <v>1154640</v>
      </c>
      <c r="G11" s="31">
        <v>24120</v>
      </c>
      <c r="H11" s="31">
        <v>13376</v>
      </c>
      <c r="I11" s="31">
        <f t="shared" si="1"/>
        <v>1113526</v>
      </c>
      <c r="J11" s="31">
        <f t="shared" si="2"/>
        <v>2540.23</v>
      </c>
      <c r="K11" s="47"/>
      <c r="L11" s="31">
        <f t="shared" si="3"/>
        <v>2452.0840190000004</v>
      </c>
      <c r="M11" s="31">
        <v>0</v>
      </c>
      <c r="N11" s="31">
        <v>0</v>
      </c>
      <c r="O11" s="31">
        <f t="shared" ref="O11:O12" si="5">L11-M11-N11</f>
        <v>2452.0840190000004</v>
      </c>
    </row>
    <row r="12" spans="1:15" x14ac:dyDescent="0.35">
      <c r="A12" s="2">
        <v>45383</v>
      </c>
      <c r="B12" s="31">
        <v>1341000</v>
      </c>
      <c r="C12" s="31">
        <v>27480</v>
      </c>
      <c r="D12" s="31">
        <v>13103</v>
      </c>
      <c r="E12" s="31">
        <f t="shared" si="0"/>
        <v>1296295</v>
      </c>
      <c r="F12" s="31">
        <v>1057920</v>
      </c>
      <c r="G12" s="31">
        <v>23520</v>
      </c>
      <c r="H12" s="31">
        <v>10337</v>
      </c>
      <c r="I12" s="31">
        <f t="shared" si="1"/>
        <v>1020535</v>
      </c>
      <c r="J12" s="31">
        <f t="shared" si="2"/>
        <v>2316.83</v>
      </c>
      <c r="K12" s="48"/>
      <c r="L12" s="31">
        <f t="shared" si="3"/>
        <v>2236.4359990000003</v>
      </c>
      <c r="M12" s="31">
        <v>0</v>
      </c>
      <c r="N12" s="31">
        <v>0</v>
      </c>
      <c r="O12" s="31">
        <f t="shared" si="5"/>
        <v>2236.4359990000003</v>
      </c>
    </row>
    <row r="13" spans="1:15" x14ac:dyDescent="0.35">
      <c r="A13" s="42" t="s">
        <v>18</v>
      </c>
      <c r="B13" s="42"/>
      <c r="C13" s="42"/>
      <c r="D13" s="42"/>
      <c r="E13" s="42"/>
      <c r="F13" s="42"/>
      <c r="G13" s="42"/>
      <c r="H13" s="42"/>
      <c r="I13" s="42"/>
      <c r="J13" s="32">
        <f>ROUNDDOWN(SUM(J5:J12),0)</f>
        <v>39588</v>
      </c>
      <c r="K13" s="3"/>
      <c r="L13" s="32">
        <f>ROUNDDOWN(SUM(L5:L12),0)</f>
        <v>38214</v>
      </c>
      <c r="M13" s="32">
        <f t="shared" ref="M13:N13" si="6">SUM(M5:M12)</f>
        <v>0</v>
      </c>
      <c r="N13" s="32">
        <f t="shared" si="6"/>
        <v>0</v>
      </c>
      <c r="O13" s="32">
        <f>ROUNDDOWN(SUM(O5:O12),0)</f>
        <v>38214</v>
      </c>
    </row>
  </sheetData>
  <mergeCells count="6">
    <mergeCell ref="A3:A4"/>
    <mergeCell ref="A1:O1"/>
    <mergeCell ref="A13:I13"/>
    <mergeCell ref="B3:D3"/>
    <mergeCell ref="F3:H3"/>
    <mergeCell ref="K5:K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C54D9-29D5-4939-BF78-88AF09FAA80E}">
  <dimension ref="A1:K9"/>
  <sheetViews>
    <sheetView zoomScale="70" zoomScaleNormal="70" workbookViewId="0">
      <selection activeCell="J6" sqref="J6"/>
    </sheetView>
  </sheetViews>
  <sheetFormatPr defaultRowHeight="14.5" x14ac:dyDescent="0.35"/>
  <cols>
    <col min="1" max="1" width="35.7265625" customWidth="1"/>
    <col min="2" max="2" width="45.7265625" customWidth="1"/>
    <col min="5" max="5" width="11.36328125" bestFit="1" customWidth="1"/>
    <col min="6" max="6" width="12.54296875" bestFit="1" customWidth="1"/>
    <col min="7" max="7" width="11.81640625" bestFit="1" customWidth="1"/>
    <col min="8" max="8" width="11.81640625" customWidth="1"/>
    <col min="9" max="9" width="22.1796875" bestFit="1" customWidth="1"/>
    <col min="10" max="10" width="17.453125" bestFit="1" customWidth="1"/>
    <col min="11" max="11" width="11.1796875" bestFit="1" customWidth="1"/>
  </cols>
  <sheetData>
    <row r="1" spans="1:11" ht="15" thickBot="1" x14ac:dyDescent="0.4"/>
    <row r="2" spans="1:11" ht="15" x14ac:dyDescent="0.35">
      <c r="A2" s="49" t="s">
        <v>19</v>
      </c>
      <c r="B2" s="50"/>
      <c r="E2" s="27" t="s">
        <v>27</v>
      </c>
      <c r="F2" s="28" t="s">
        <v>28</v>
      </c>
      <c r="G2" s="28" t="s">
        <v>29</v>
      </c>
      <c r="H2" s="28" t="s">
        <v>22</v>
      </c>
      <c r="I2" s="28" t="s">
        <v>30</v>
      </c>
      <c r="J2" s="28" t="s">
        <v>31</v>
      </c>
      <c r="K2" s="29" t="s">
        <v>32</v>
      </c>
    </row>
    <row r="3" spans="1:11" x14ac:dyDescent="0.35">
      <c r="A3" s="4" t="s">
        <v>20</v>
      </c>
      <c r="B3" s="5">
        <v>45170</v>
      </c>
      <c r="E3" s="22">
        <v>2023</v>
      </c>
      <c r="F3" s="33">
        <v>45170</v>
      </c>
      <c r="G3" s="33">
        <v>45291</v>
      </c>
      <c r="H3" s="21">
        <f>G3-F3+1</f>
        <v>122</v>
      </c>
      <c r="I3" s="35">
        <f>ROUNDDOWN(((B6/365)*H3),0)</f>
        <v>26454</v>
      </c>
      <c r="J3" s="35">
        <f>SUM('Emission Reductions'!O5:O8)</f>
        <v>23736.1487853</v>
      </c>
      <c r="K3" s="23">
        <f>(J3-I3)/I3</f>
        <v>-0.10273876217963257</v>
      </c>
    </row>
    <row r="4" spans="1:11" x14ac:dyDescent="0.35">
      <c r="A4" s="4" t="s">
        <v>21</v>
      </c>
      <c r="B4" s="5">
        <v>45412</v>
      </c>
      <c r="E4" s="22">
        <v>2024</v>
      </c>
      <c r="F4" s="20">
        <v>45292</v>
      </c>
      <c r="G4" s="20">
        <v>45412</v>
      </c>
      <c r="H4" s="21">
        <f>G4-F4+1</f>
        <v>121</v>
      </c>
      <c r="I4" s="35">
        <f>ROUNDDOWN(((B6/365)*H4),0)</f>
        <v>26237</v>
      </c>
      <c r="J4" s="35">
        <f>SUM('Emission Reductions'!O9:O12)</f>
        <v>14478.669841999999</v>
      </c>
      <c r="K4" s="23">
        <f>(J4-I4)/I4</f>
        <v>-0.4481583320501582</v>
      </c>
    </row>
    <row r="5" spans="1:11" ht="15" thickBot="1" x14ac:dyDescent="0.4">
      <c r="A5" s="6" t="s">
        <v>22</v>
      </c>
      <c r="B5" s="6">
        <f>(B4-B3)+1</f>
        <v>243</v>
      </c>
      <c r="E5" s="24"/>
      <c r="F5" s="25"/>
      <c r="G5" s="25"/>
      <c r="H5" s="25">
        <f>SUM(H3:H4)</f>
        <v>243</v>
      </c>
      <c r="I5" s="34">
        <f>SUM(I3:I4)</f>
        <v>52691</v>
      </c>
      <c r="J5" s="34">
        <f>ROUNDDOWN(SUM(J3:J4),0)</f>
        <v>38214</v>
      </c>
      <c r="K5" s="26">
        <f>(J5-I5)/I5</f>
        <v>-0.27475280408418895</v>
      </c>
    </row>
    <row r="6" spans="1:11" x14ac:dyDescent="0.35">
      <c r="A6" s="7" t="s">
        <v>40</v>
      </c>
      <c r="B6" s="8">
        <v>79147</v>
      </c>
    </row>
    <row r="7" spans="1:11" ht="29" x14ac:dyDescent="0.35">
      <c r="A7" s="7" t="s">
        <v>23</v>
      </c>
      <c r="B7" s="8">
        <f>ROUND((B6/365)*B5,0)</f>
        <v>52692</v>
      </c>
    </row>
    <row r="8" spans="1:11" ht="29" x14ac:dyDescent="0.35">
      <c r="A8" s="7" t="s">
        <v>24</v>
      </c>
      <c r="B8" s="8">
        <f>'Emission Reductions'!O13</f>
        <v>38214</v>
      </c>
    </row>
    <row r="9" spans="1:11" ht="29" x14ac:dyDescent="0.35">
      <c r="A9" s="7" t="s">
        <v>25</v>
      </c>
      <c r="B9" s="9">
        <f>(B8-B7)/B7</f>
        <v>-0.27476656797995902</v>
      </c>
    </row>
  </sheetData>
  <mergeCells count="1">
    <mergeCell ref="A2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D25B1-F9ED-43FE-BAF5-CE7B55780272}">
  <dimension ref="A1:E8"/>
  <sheetViews>
    <sheetView workbookViewId="0">
      <selection activeCell="H11" sqref="H11"/>
    </sheetView>
  </sheetViews>
  <sheetFormatPr defaultRowHeight="14.5" x14ac:dyDescent="0.35"/>
  <cols>
    <col min="1" max="1" width="3.6328125" bestFit="1" customWidth="1"/>
    <col min="2" max="2" width="12.6328125" bestFit="1" customWidth="1"/>
    <col min="3" max="3" width="11.7265625" bestFit="1" customWidth="1"/>
    <col min="4" max="5" width="8.54296875" bestFit="1" customWidth="1"/>
  </cols>
  <sheetData>
    <row r="1" spans="1:5" ht="16.5" x14ac:dyDescent="0.45">
      <c r="A1" s="37" t="s">
        <v>42</v>
      </c>
      <c r="B1" s="36" t="s">
        <v>20</v>
      </c>
      <c r="C1" s="36" t="s">
        <v>21</v>
      </c>
      <c r="D1" s="36" t="s">
        <v>43</v>
      </c>
      <c r="E1" s="36" t="s">
        <v>44</v>
      </c>
    </row>
    <row r="2" spans="1:5" x14ac:dyDescent="0.35">
      <c r="A2" s="38">
        <v>1</v>
      </c>
      <c r="B2" s="20">
        <v>42594</v>
      </c>
      <c r="C2" s="20">
        <v>43281</v>
      </c>
      <c r="D2" s="35">
        <v>121496</v>
      </c>
      <c r="E2" s="35">
        <v>125863.99</v>
      </c>
    </row>
    <row r="3" spans="1:5" x14ac:dyDescent="0.35">
      <c r="A3" s="38">
        <v>2</v>
      </c>
      <c r="B3" s="20">
        <v>43282</v>
      </c>
      <c r="C3" s="20">
        <v>44043</v>
      </c>
      <c r="D3" s="35">
        <v>182100</v>
      </c>
      <c r="E3" s="35">
        <v>188646.342</v>
      </c>
    </row>
    <row r="4" spans="1:5" x14ac:dyDescent="0.35">
      <c r="A4" s="38">
        <v>3</v>
      </c>
      <c r="B4" s="20">
        <v>44044</v>
      </c>
      <c r="C4" s="20">
        <v>44408</v>
      </c>
      <c r="D4" s="35">
        <v>84562</v>
      </c>
      <c r="E4" s="35">
        <v>87603</v>
      </c>
    </row>
    <row r="5" spans="1:5" x14ac:dyDescent="0.35">
      <c r="A5" s="38">
        <v>4</v>
      </c>
      <c r="B5" s="20">
        <v>44409</v>
      </c>
      <c r="C5" s="20">
        <v>44773</v>
      </c>
      <c r="D5" s="35">
        <v>71325</v>
      </c>
      <c r="E5" s="35">
        <v>73890</v>
      </c>
    </row>
    <row r="6" spans="1:5" x14ac:dyDescent="0.35">
      <c r="A6" s="38">
        <v>5</v>
      </c>
      <c r="B6" s="20">
        <v>44774</v>
      </c>
      <c r="C6" s="20">
        <v>45169</v>
      </c>
      <c r="D6" s="35">
        <v>85939</v>
      </c>
      <c r="E6" s="35">
        <v>89038</v>
      </c>
    </row>
    <row r="7" spans="1:5" x14ac:dyDescent="0.35">
      <c r="A7" s="38">
        <v>6</v>
      </c>
      <c r="B7" s="20">
        <v>45170</v>
      </c>
      <c r="C7" s="20">
        <v>45412</v>
      </c>
      <c r="D7" s="35">
        <f>'Emission Reductions'!O13</f>
        <v>38214</v>
      </c>
      <c r="E7" s="35">
        <f>'Emission Reductions'!J13</f>
        <v>39588</v>
      </c>
    </row>
    <row r="8" spans="1:5" x14ac:dyDescent="0.35">
      <c r="A8" s="39"/>
      <c r="B8" s="39"/>
      <c r="C8" s="30" t="s">
        <v>18</v>
      </c>
      <c r="D8" s="35">
        <f>SUM(D2:D7)</f>
        <v>583636</v>
      </c>
      <c r="E8" s="35">
        <f>SUM(E2:E7)</f>
        <v>604629.33199999994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Project Details</vt:lpstr>
      <vt:lpstr>Emission Reductions</vt:lpstr>
      <vt:lpstr>Comparison of ER</vt:lpstr>
      <vt:lpstr>Total Ers &amp; EGpj,y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Climatex</dc:creator>
  <cp:lastModifiedBy>Project Team EcoVeda</cp:lastModifiedBy>
  <dcterms:created xsi:type="dcterms:W3CDTF">2015-06-05T18:17:20Z</dcterms:created>
  <dcterms:modified xsi:type="dcterms:W3CDTF">2024-06-13T17:05:17Z</dcterms:modified>
</cp:coreProperties>
</file>