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mpakburagohain/Documents/ECOLANCE/PROJECTS/Apaarva/VCS 1481/FVR/"/>
    </mc:Choice>
  </mc:AlternateContent>
  <xr:revisionPtr revIDLastSave="0" documentId="13_ncr:1_{A9C7D76B-C5E2-7B4F-ACAF-9A73D063B5E1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ER Estimation" sheetId="12" r:id="rId1"/>
    <sheet name="Generation Data" sheetId="5" r:id="rId2"/>
  </sheets>
  <externalReferences>
    <externalReference r:id="rId3"/>
  </externalReferences>
  <definedNames>
    <definedName name="Aux_Coal">[1]Assumptions!$D$17</definedName>
    <definedName name="Aux_CoalR1">#REF!</definedName>
    <definedName name="Aux_CoalR2">[1]Assumptions!$E$30</definedName>
    <definedName name="Aux_CoalR3">[1]Assumptions!$F$30</definedName>
    <definedName name="Aux_CoalR4">[1]Assumptions!$G$30</definedName>
    <definedName name="Aux_CoalR5">#REF!</definedName>
    <definedName name="Aux_Diesel">[1]Assumptions!$I$17</definedName>
    <definedName name="Aux_DieselOC">#REF!</definedName>
    <definedName name="Aux_Gas">[1]Assumptions!$F$17</definedName>
    <definedName name="Aux_GasOC">[1]Assumptions!$G$17</definedName>
    <definedName name="Aux_Hydro">[1]Assumptions!$L$17</definedName>
    <definedName name="Aux_Lign">[1]Assumptions!$E$17</definedName>
    <definedName name="Aux_LignR1">#REF!</definedName>
    <definedName name="Aux_LignR2">#REF!</definedName>
    <definedName name="Aux_LignR3">#REF!</definedName>
    <definedName name="Aux_Napt">[1]Assumptions!$K$17</definedName>
    <definedName name="Aux_Nuclear">[1]Assumptions!$M$17</definedName>
    <definedName name="Aux_Oil">[1]Assumptions!$H$17</definedName>
    <definedName name="Bottom_ash">#REF!</definedName>
    <definedName name="Density_Diesel">[1]Assumptions!$I$22</definedName>
    <definedName name="Density_DieselOC">#REF!</definedName>
    <definedName name="Density_Naphta">[1]Assumptions!$K$22</definedName>
    <definedName name="Density_Oil">[1]Assumptions!$H$22</definedName>
    <definedName name="Fly_ash">#REF!</definedName>
    <definedName name="GCV_Coal">[1]Assumptions!$D$21</definedName>
    <definedName name="GCV_Diesel">[1]Assumptions!$I$21</definedName>
    <definedName name="GCV_DieselOC">#REF!</definedName>
    <definedName name="GCV_Gas">[1]Assumptions!$F$21</definedName>
    <definedName name="GCV_Naphta">[1]Assumptions!$K$21</definedName>
    <definedName name="GCV_Oil">[1]Assumptions!$H$21</definedName>
    <definedName name="I22Density_Naphta">#REF!</definedName>
    <definedName name="kJ_kcal">[1]Assumptions!$D$66</definedName>
    <definedName name="MJ_kWh">#REF!</definedName>
    <definedName name="OpHours_Hydro">#REF!</definedName>
    <definedName name="PLF_Gas">#REF!</definedName>
    <definedName name="SpecCons_OillF2">[1]Assumptions!$D$20</definedName>
    <definedName name="SpecCons_OillF2_Lign">#REF!</definedName>
    <definedName name="SpecEm_Coal">[1]Assumptions!$D$23</definedName>
    <definedName name="SpecEm_CoalR1">#REF!</definedName>
    <definedName name="SpecEm_CoalR2">[1]Assumptions!$E$34</definedName>
    <definedName name="SpecEm_CoalR3">[1]Assumptions!$F$34</definedName>
    <definedName name="SpecEm_CoalR4">[1]Assumptions!$G$34</definedName>
    <definedName name="SpecEm_CoalR5">#REF!</definedName>
    <definedName name="SpecEm_Diesel">[1]Assumptions!$I$23</definedName>
    <definedName name="SpecEm_DieselOC">[1]Assumptions!$J$23</definedName>
    <definedName name="SpecEm_DieselR1">#REF!</definedName>
    <definedName name="SpecEm_DieselR2">#REF!</definedName>
    <definedName name="SpecEm_DieselR3">[1]Assumptions!$F$52</definedName>
    <definedName name="SpecEm_DieselR4">[1]Assumptions!$G$52</definedName>
    <definedName name="SpecEm_Gas">[1]Assumptions!$F$23</definedName>
    <definedName name="SpecEm_GasOC">[1]Assumptions!$G$23</definedName>
    <definedName name="SpecEm_GasR1">[1]Assumptions!$D$47</definedName>
    <definedName name="SpecEm_GasR2">[1]Assumptions!$E$47</definedName>
    <definedName name="SpecEm_GasR3">[1]Assumptions!$F$47</definedName>
    <definedName name="SpecEm_GasR4">#REF!</definedName>
    <definedName name="SpecEm_Lignite">[1]Assumptions!$E$23</definedName>
    <definedName name="SpecEm_LignR1">#REF!</definedName>
    <definedName name="SpecEm_LignR2">#REF!</definedName>
    <definedName name="SpecEm_LignR3">#REF!</definedName>
    <definedName name="SpecEm_Naphta">[1]Assumptions!$D$58</definedName>
    <definedName name="SpecEm_Oil">[1]Assumptions!$H$23</definedName>
    <definedName name="Weight_BM">[1]Assumptions!$D$63</definedName>
    <definedName name="Weight_OM">[1]Assumptions!$D$62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2" l="1"/>
  <c r="R26" i="5" l="1"/>
  <c r="N26" i="5"/>
  <c r="J26" i="5"/>
  <c r="F26" i="5"/>
  <c r="B27" i="12" l="1"/>
  <c r="B33" i="12" s="1"/>
  <c r="D26" i="12"/>
  <c r="D32" i="12" s="1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F19" i="12" s="1"/>
  <c r="X26" i="5"/>
  <c r="Y26" i="5"/>
  <c r="F20" i="12" s="1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Z23" i="5" l="1"/>
  <c r="Z14" i="5"/>
  <c r="Z13" i="5"/>
  <c r="Z18" i="5"/>
  <c r="Z17" i="5"/>
  <c r="E20" i="12"/>
  <c r="G20" i="12" s="1"/>
  <c r="Z26" i="5"/>
  <c r="Z19" i="5"/>
  <c r="Z15" i="5"/>
  <c r="Z22" i="5"/>
  <c r="E19" i="12"/>
  <c r="G19" i="12" s="1"/>
  <c r="Z25" i="5"/>
  <c r="Z21" i="5"/>
  <c r="Z24" i="5"/>
  <c r="Z20" i="5"/>
  <c r="Z16" i="5"/>
  <c r="R25" i="5"/>
  <c r="N25" i="5"/>
  <c r="J25" i="5"/>
  <c r="F25" i="5"/>
  <c r="E18" i="12" l="1"/>
  <c r="R12" i="5" l="1"/>
  <c r="E17" i="12"/>
  <c r="H27" i="12"/>
  <c r="N12" i="5" l="1"/>
  <c r="J12" i="5"/>
  <c r="Y12" i="5"/>
  <c r="X12" i="5"/>
  <c r="F12" i="5"/>
  <c r="Z12" i="5" l="1"/>
  <c r="Z27" i="5" s="1"/>
  <c r="E6" i="12"/>
  <c r="X27" i="5"/>
  <c r="H10" i="5" l="1"/>
  <c r="I10" i="5"/>
  <c r="J10" i="5"/>
  <c r="D27" i="12" l="1"/>
  <c r="D33" i="12" s="1"/>
  <c r="E33" i="12" s="1"/>
  <c r="G33" i="12" s="1"/>
  <c r="J28" i="12"/>
  <c r="G25" i="12"/>
  <c r="F25" i="12"/>
  <c r="F23" i="12"/>
  <c r="G23" i="12"/>
  <c r="E25" i="12"/>
  <c r="E23" i="12"/>
  <c r="K28" i="12"/>
  <c r="F7" i="12"/>
  <c r="F8" i="12"/>
  <c r="F9" i="12"/>
  <c r="F10" i="12"/>
  <c r="F11" i="12"/>
  <c r="F12" i="12"/>
  <c r="F13" i="12"/>
  <c r="F14" i="12"/>
  <c r="F15" i="12"/>
  <c r="F16" i="12"/>
  <c r="F17" i="12"/>
  <c r="G17" i="12" s="1"/>
  <c r="F18" i="12"/>
  <c r="E7" i="12"/>
  <c r="E8" i="12"/>
  <c r="E9" i="12"/>
  <c r="E10" i="12"/>
  <c r="E11" i="12"/>
  <c r="E12" i="12"/>
  <c r="E13" i="12"/>
  <c r="E14" i="12"/>
  <c r="E15" i="12"/>
  <c r="E16" i="12"/>
  <c r="Q27" i="5"/>
  <c r="P27" i="5"/>
  <c r="R13" i="5"/>
  <c r="R14" i="5"/>
  <c r="R15" i="5"/>
  <c r="R16" i="5"/>
  <c r="R17" i="5"/>
  <c r="R18" i="5"/>
  <c r="R19" i="5"/>
  <c r="R20" i="5"/>
  <c r="R21" i="5"/>
  <c r="R22" i="5"/>
  <c r="R23" i="5"/>
  <c r="R24" i="5"/>
  <c r="N13" i="5"/>
  <c r="N14" i="5"/>
  <c r="N15" i="5"/>
  <c r="N16" i="5"/>
  <c r="N17" i="5"/>
  <c r="N18" i="5"/>
  <c r="N19" i="5"/>
  <c r="N20" i="5"/>
  <c r="N21" i="5"/>
  <c r="N22" i="5"/>
  <c r="N23" i="5"/>
  <c r="N24" i="5"/>
  <c r="M27" i="5"/>
  <c r="I27" i="5"/>
  <c r="J13" i="5"/>
  <c r="J14" i="5"/>
  <c r="J15" i="5"/>
  <c r="J16" i="5"/>
  <c r="J17" i="5"/>
  <c r="J18" i="5"/>
  <c r="J19" i="5"/>
  <c r="J20" i="5"/>
  <c r="J21" i="5"/>
  <c r="J22" i="5"/>
  <c r="J23" i="5"/>
  <c r="J24" i="5"/>
  <c r="F13" i="5"/>
  <c r="F14" i="5"/>
  <c r="F15" i="5"/>
  <c r="F16" i="5"/>
  <c r="F17" i="5"/>
  <c r="F18" i="5"/>
  <c r="F19" i="5"/>
  <c r="F20" i="5"/>
  <c r="F21" i="5"/>
  <c r="F22" i="5"/>
  <c r="F23" i="5"/>
  <c r="F24" i="5"/>
  <c r="B5" i="5"/>
  <c r="B2" i="5"/>
  <c r="B3" i="5"/>
  <c r="B4" i="5"/>
  <c r="B1" i="5"/>
  <c r="E21" i="12" l="1"/>
  <c r="E26" i="12"/>
  <c r="E27" i="12"/>
  <c r="F27" i="12"/>
  <c r="G13" i="12"/>
  <c r="G9" i="12"/>
  <c r="G11" i="12"/>
  <c r="G15" i="12"/>
  <c r="G7" i="12"/>
  <c r="G16" i="12"/>
  <c r="G12" i="12"/>
  <c r="G8" i="12"/>
  <c r="G18" i="12"/>
  <c r="G14" i="12"/>
  <c r="G10" i="12"/>
  <c r="B26" i="12"/>
  <c r="B32" i="12" s="1"/>
  <c r="E32" i="12" l="1"/>
  <c r="G32" i="12" l="1"/>
  <c r="E34" i="12"/>
  <c r="G27" i="12" l="1"/>
  <c r="I27" i="12" s="1"/>
  <c r="L27" i="12" s="1"/>
  <c r="H33" i="12" s="1"/>
  <c r="I33" i="12" l="1"/>
  <c r="T27" i="5"/>
  <c r="U27" i="5"/>
  <c r="L27" i="5"/>
  <c r="H27" i="5"/>
  <c r="V27" i="5" l="1"/>
  <c r="R27" i="5" l="1"/>
  <c r="N27" i="5"/>
  <c r="J27" i="5"/>
  <c r="F27" i="5"/>
  <c r="D27" i="5"/>
  <c r="E27" i="5"/>
  <c r="Y27" i="5"/>
  <c r="F6" i="12"/>
  <c r="F21" i="12" l="1"/>
  <c r="F26" i="12"/>
  <c r="F28" i="12" s="1"/>
  <c r="G6" i="12"/>
  <c r="G21" i="12" s="1"/>
  <c r="E28" i="12"/>
  <c r="G26" i="12" l="1"/>
  <c r="G28" i="12" l="1"/>
  <c r="I26" i="12"/>
  <c r="I28" i="12" l="1"/>
  <c r="L26" i="12"/>
  <c r="L28" i="12" l="1"/>
  <c r="H32" i="12"/>
  <c r="H34" i="12" s="1"/>
  <c r="I34" i="12" s="1"/>
  <c r="I32" i="12" l="1"/>
</calcChain>
</file>

<file path=xl/sharedStrings.xml><?xml version="1.0" encoding="utf-8"?>
<sst xmlns="http://schemas.openxmlformats.org/spreadsheetml/2006/main" count="115" uniqueCount="57">
  <si>
    <t>Net</t>
  </si>
  <si>
    <t>Break-up of Energy</t>
  </si>
  <si>
    <t>Total</t>
  </si>
  <si>
    <t>Location no: 190,191, 193-198, 200,201,199</t>
  </si>
  <si>
    <t>Feeder 1</t>
  </si>
  <si>
    <t>Feeder No 2</t>
  </si>
  <si>
    <t>Location no:202, 203, 204-209, 210-214</t>
  </si>
  <si>
    <t>Feeder 3</t>
  </si>
  <si>
    <t>Feeder 5</t>
  </si>
  <si>
    <t>Location no: 107-113, 115-124,511</t>
  </si>
  <si>
    <t>Feeder 8</t>
  </si>
  <si>
    <t>Location no: 96,97</t>
  </si>
  <si>
    <t>Net Export</t>
  </si>
  <si>
    <t>Total Export</t>
  </si>
  <si>
    <t>Total Import</t>
  </si>
  <si>
    <t>Project Title: Wind power project in Maharashtra, India – Andhra Lake Phase - II</t>
  </si>
  <si>
    <t>Duration</t>
  </si>
  <si>
    <t>Start Date of Monitoring Period</t>
  </si>
  <si>
    <t>End Date of Monitoring Period</t>
  </si>
  <si>
    <t>No. of Days in Monitoring Period (Including both days)</t>
  </si>
  <si>
    <t>Estimated ER for the Monitoring Period (tCO2)</t>
  </si>
  <si>
    <t>Actual ER during the Monitoring period (tCO2)</t>
  </si>
  <si>
    <t>Difference of Estimated and Actual Emissions</t>
  </si>
  <si>
    <t>Estimated ER per year as per Registerd PDD (tCO2)</t>
  </si>
  <si>
    <t>From</t>
  </si>
  <si>
    <t>To</t>
  </si>
  <si>
    <t>Export</t>
  </si>
  <si>
    <t>kWh</t>
  </si>
  <si>
    <t>Import</t>
  </si>
  <si>
    <t xml:space="preserve">Import </t>
  </si>
  <si>
    <r>
      <t>EG</t>
    </r>
    <r>
      <rPr>
        <b/>
        <vertAlign val="subscript"/>
        <sz val="10"/>
        <color theme="1"/>
        <rFont val="Arial"/>
        <family val="2"/>
      </rPr>
      <t>export,y</t>
    </r>
  </si>
  <si>
    <r>
      <t>EG</t>
    </r>
    <r>
      <rPr>
        <b/>
        <vertAlign val="subscript"/>
        <sz val="10"/>
        <color theme="1"/>
        <rFont val="Arial"/>
        <family val="2"/>
      </rPr>
      <t>facility,y</t>
    </r>
  </si>
  <si>
    <r>
      <t>BE</t>
    </r>
    <r>
      <rPr>
        <b/>
        <vertAlign val="subscript"/>
        <sz val="10"/>
        <color theme="1"/>
        <rFont val="Arial"/>
        <family val="2"/>
      </rPr>
      <t>y</t>
    </r>
  </si>
  <si>
    <r>
      <t>EF</t>
    </r>
    <r>
      <rPr>
        <b/>
        <vertAlign val="subscript"/>
        <sz val="10"/>
        <color theme="1"/>
        <rFont val="Arial"/>
        <family val="2"/>
      </rPr>
      <t>grid,CM,y</t>
    </r>
  </si>
  <si>
    <r>
      <t>PE</t>
    </r>
    <r>
      <rPr>
        <b/>
        <vertAlign val="subscript"/>
        <sz val="10"/>
        <color theme="1"/>
        <rFont val="Arial"/>
        <family val="2"/>
      </rPr>
      <t>y</t>
    </r>
  </si>
  <si>
    <r>
      <t>L</t>
    </r>
    <r>
      <rPr>
        <b/>
        <vertAlign val="subscript"/>
        <sz val="10"/>
        <color theme="1"/>
        <rFont val="Arial"/>
        <family val="2"/>
      </rPr>
      <t>y</t>
    </r>
  </si>
  <si>
    <r>
      <t>ER</t>
    </r>
    <r>
      <rPr>
        <b/>
        <vertAlign val="subscript"/>
        <sz val="10"/>
        <color theme="1"/>
        <rFont val="Arial"/>
        <family val="2"/>
      </rPr>
      <t>y</t>
    </r>
  </si>
  <si>
    <t>Start</t>
  </si>
  <si>
    <t>End</t>
  </si>
  <si>
    <t>MWh</t>
  </si>
  <si>
    <t>Vintage</t>
  </si>
  <si>
    <t>Quantity of net electricity generation supplied by the project plant/unit to the grid</t>
  </si>
  <si>
    <t>Quantity of electricity imported by the Project from the grid</t>
  </si>
  <si>
    <t>Quantity of electricity exported by the Project to the grid</t>
  </si>
  <si>
    <t>tCO2/MWh</t>
  </si>
  <si>
    <t>Combined Margin CO2 emission factor for NEWNE grid</t>
  </si>
  <si>
    <t>tCO2</t>
  </si>
  <si>
    <t>Baseline Emissions</t>
  </si>
  <si>
    <t>Project Emissions</t>
  </si>
  <si>
    <t>Leakage</t>
  </si>
  <si>
    <t>Emission Reductions</t>
  </si>
  <si>
    <t>Electricity Export</t>
  </si>
  <si>
    <t>Electricity Import</t>
  </si>
  <si>
    <t>Project ID: 1481</t>
  </si>
  <si>
    <r>
      <t>EG</t>
    </r>
    <r>
      <rPr>
        <b/>
        <vertAlign val="subscript"/>
        <sz val="10"/>
        <color theme="1"/>
        <rFont val="Arial"/>
        <family val="2"/>
      </rPr>
      <t>import,y</t>
    </r>
  </si>
  <si>
    <t>Location no: 19-34, 35, 36, 500</t>
  </si>
  <si>
    <t>Net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</si>
</sst>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(* #,##0.00_);_(* \(#,##0.00\);_(* &quot;-&quot;_);_(@_)"/>
    <numFmt numFmtId="166" formatCode="[$-409]d\-mmm\-yyyy;@"/>
    <numFmt numFmtId="167" formatCode="_ * #,##0.0000_ ;_ * \-#,##0.0000_ ;_ * &quot;-&quot;??_ ;_ @_ "/>
    <numFmt numFmtId="168" formatCode="dd\/mm\/yyyy"/>
    <numFmt numFmtId="169" formatCode="dd/mmm/yyyy"/>
    <numFmt numFmtId="170" formatCode="[$-409]d/mmm/yy;@"/>
    <numFmt numFmtId="171" formatCode="_ * #,##0_ ;_ * \-#,##0_ ;_ * &quot;-&quot;??_ ;_ @_ "/>
    <numFmt numFmtId="172" formatCode="#,##0.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vertAlign val="subscript"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6" fillId="21" borderId="3" applyNumberForma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7" applyNumberFormat="0" applyFont="0" applyAlignment="0" applyProtection="0"/>
    <xf numFmtId="9" fontId="1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24" borderId="9" xfId="0" applyFont="1" applyFill="1" applyBorder="1" applyAlignment="1">
      <alignment horizontal="center" vertical="center" wrapText="1"/>
    </xf>
    <xf numFmtId="4" fontId="20" fillId="0" borderId="9" xfId="0" applyNumberFormat="1" applyFont="1" applyBorder="1" applyAlignment="1">
      <alignment horizontal="center" vertical="center" wrapText="1"/>
    </xf>
    <xf numFmtId="0" fontId="19" fillId="24" borderId="14" xfId="0" applyFont="1" applyFill="1" applyBorder="1" applyAlignment="1">
      <alignment horizontal="center" vertical="center" wrapText="1"/>
    </xf>
    <xf numFmtId="0" fontId="19" fillId="24" borderId="15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horizontal="center" vertical="center" wrapText="1"/>
    </xf>
    <xf numFmtId="0" fontId="19" fillId="24" borderId="17" xfId="0" applyFont="1" applyFill="1" applyBorder="1" applyAlignment="1">
      <alignment horizontal="center" vertical="center" wrapText="1"/>
    </xf>
    <xf numFmtId="169" fontId="20" fillId="0" borderId="9" xfId="0" applyNumberFormat="1" applyFont="1" applyBorder="1" applyAlignment="1">
      <alignment horizontal="center"/>
    </xf>
    <xf numFmtId="4" fontId="20" fillId="0" borderId="9" xfId="0" applyNumberFormat="1" applyFont="1" applyBorder="1" applyAlignment="1">
      <alignment horizontal="center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23" xfId="0" applyFont="1" applyFill="1" applyBorder="1" applyAlignment="1">
      <alignment horizontal="center" vertical="center" wrapText="1"/>
    </xf>
    <xf numFmtId="0" fontId="19" fillId="24" borderId="24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/>
    </xf>
    <xf numFmtId="169" fontId="20" fillId="0" borderId="12" xfId="0" applyNumberFormat="1" applyFont="1" applyBorder="1" applyAlignment="1">
      <alignment horizontal="center" vertical="center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/>
    </xf>
    <xf numFmtId="169" fontId="20" fillId="0" borderId="9" xfId="0" applyNumberFormat="1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center" vertical="center" wrapText="1"/>
    </xf>
    <xf numFmtId="16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 wrapText="1"/>
    </xf>
    <xf numFmtId="167" fontId="20" fillId="0" borderId="0" xfId="43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171" fontId="18" fillId="0" borderId="0" xfId="43" applyNumberFormat="1" applyFont="1"/>
    <xf numFmtId="4" fontId="24" fillId="0" borderId="1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24" borderId="16" xfId="0" applyFont="1" applyFill="1" applyBorder="1" applyAlignment="1">
      <alignment horizontal="center" vertical="center"/>
    </xf>
    <xf numFmtId="0" fontId="19" fillId="24" borderId="9" xfId="0" applyFont="1" applyFill="1" applyBorder="1" applyAlignment="1">
      <alignment horizontal="center" vertical="center"/>
    </xf>
    <xf numFmtId="0" fontId="19" fillId="24" borderId="17" xfId="0" applyFont="1" applyFill="1" applyBorder="1" applyAlignment="1">
      <alignment horizontal="center" vertical="center"/>
    </xf>
    <xf numFmtId="43" fontId="20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0" fontId="20" fillId="0" borderId="0" xfId="3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165" fontId="19" fillId="26" borderId="22" xfId="0" applyNumberFormat="1" applyFont="1" applyFill="1" applyBorder="1" applyAlignment="1">
      <alignment horizontal="center" vertical="center"/>
    </xf>
    <xf numFmtId="165" fontId="19" fillId="26" borderId="2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172" fontId="20" fillId="0" borderId="9" xfId="0" applyNumberFormat="1" applyFont="1" applyBorder="1" applyAlignment="1">
      <alignment horizontal="center" vertical="center" wrapText="1"/>
    </xf>
    <xf numFmtId="4" fontId="20" fillId="0" borderId="19" xfId="0" applyNumberFormat="1" applyFont="1" applyBorder="1" applyAlignment="1">
      <alignment horizontal="center" vertical="center" wrapText="1"/>
    </xf>
    <xf numFmtId="0" fontId="19" fillId="24" borderId="14" xfId="0" applyFont="1" applyFill="1" applyBorder="1" applyAlignment="1">
      <alignment vertical="center" wrapText="1"/>
    </xf>
    <xf numFmtId="169" fontId="20" fillId="0" borderId="22" xfId="0" applyNumberFormat="1" applyFont="1" applyBorder="1" applyAlignment="1">
      <alignment horizontal="center" vertical="center"/>
    </xf>
    <xf numFmtId="168" fontId="20" fillId="0" borderId="23" xfId="0" applyNumberFormat="1" applyFont="1" applyBorder="1" applyAlignment="1">
      <alignment vertical="center"/>
    </xf>
    <xf numFmtId="3" fontId="20" fillId="0" borderId="23" xfId="0" applyNumberFormat="1" applyFont="1" applyBorder="1" applyAlignment="1">
      <alignment horizontal="center" vertical="center"/>
    </xf>
    <xf numFmtId="41" fontId="20" fillId="0" borderId="16" xfId="0" applyNumberFormat="1" applyFont="1" applyBorder="1" applyAlignment="1">
      <alignment horizontal="center" vertical="center"/>
    </xf>
    <xf numFmtId="41" fontId="19" fillId="26" borderId="22" xfId="0" applyNumberFormat="1" applyFont="1" applyFill="1" applyBorder="1" applyAlignment="1">
      <alignment horizontal="left" vertical="center"/>
    </xf>
    <xf numFmtId="41" fontId="19" fillId="26" borderId="23" xfId="0" applyNumberFormat="1" applyFont="1" applyFill="1" applyBorder="1" applyAlignment="1">
      <alignment horizontal="left" vertical="center"/>
    </xf>
    <xf numFmtId="41" fontId="19" fillId="26" borderId="24" xfId="0" applyNumberFormat="1" applyFont="1" applyFill="1" applyBorder="1" applyAlignment="1">
      <alignment horizontal="left" vertical="center"/>
    </xf>
    <xf numFmtId="41" fontId="20" fillId="0" borderId="0" xfId="0" applyNumberFormat="1" applyFont="1" applyAlignment="1">
      <alignment horizontal="center" vertical="center"/>
    </xf>
    <xf numFmtId="41" fontId="19" fillId="26" borderId="22" xfId="0" applyNumberFormat="1" applyFont="1" applyFill="1" applyBorder="1" applyAlignment="1">
      <alignment horizontal="center" vertical="center"/>
    </xf>
    <xf numFmtId="41" fontId="19" fillId="26" borderId="23" xfId="0" applyNumberFormat="1" applyFont="1" applyFill="1" applyBorder="1" applyAlignment="1">
      <alignment horizontal="center" vertical="center"/>
    </xf>
    <xf numFmtId="41" fontId="19" fillId="26" borderId="24" xfId="0" applyNumberFormat="1" applyFont="1" applyFill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20" fillId="0" borderId="17" xfId="0" applyNumberFormat="1" applyFont="1" applyBorder="1" applyAlignment="1">
      <alignment horizontal="left" vertical="top" wrapText="1"/>
    </xf>
    <xf numFmtId="164" fontId="20" fillId="0" borderId="9" xfId="0" applyNumberFormat="1" applyFont="1" applyBorder="1" applyAlignment="1">
      <alignment horizontal="left" vertical="top" wrapText="1"/>
    </xf>
    <xf numFmtId="164" fontId="20" fillId="0" borderId="0" xfId="0" applyNumberFormat="1" applyFont="1" applyAlignment="1">
      <alignment horizontal="left" vertical="top" wrapText="1"/>
    </xf>
    <xf numFmtId="165" fontId="20" fillId="0" borderId="0" xfId="0" applyNumberFormat="1" applyFont="1" applyAlignment="1">
      <alignment horizontal="center" vertical="center"/>
    </xf>
    <xf numFmtId="0" fontId="21" fillId="0" borderId="0" xfId="42" applyFont="1" applyAlignment="1" applyProtection="1">
      <alignment wrapText="1"/>
      <protection locked="0"/>
    </xf>
    <xf numFmtId="166" fontId="20" fillId="0" borderId="9" xfId="0" applyNumberFormat="1" applyFont="1" applyBorder="1" applyAlignment="1">
      <alignment horizontal="right" vertical="center"/>
    </xf>
    <xf numFmtId="1" fontId="0" fillId="27" borderId="43" xfId="0" applyNumberFormat="1" applyFill="1" applyBorder="1"/>
    <xf numFmtId="171" fontId="20" fillId="0" borderId="12" xfId="43" applyNumberFormat="1" applyFont="1" applyBorder="1" applyAlignment="1">
      <alignment horizontal="left" vertical="center" wrapText="1" indent="1"/>
    </xf>
    <xf numFmtId="171" fontId="20" fillId="0" borderId="12" xfId="0" applyNumberFormat="1" applyFont="1" applyBorder="1" applyAlignment="1">
      <alignment horizontal="left" vertical="center" wrapText="1" indent="1"/>
    </xf>
    <xf numFmtId="171" fontId="20" fillId="0" borderId="26" xfId="0" applyNumberFormat="1" applyFont="1" applyBorder="1" applyAlignment="1">
      <alignment horizontal="left" vertical="center" wrapText="1" indent="1"/>
    </xf>
    <xf numFmtId="171" fontId="20" fillId="0" borderId="9" xfId="43" applyNumberFormat="1" applyFont="1" applyBorder="1" applyAlignment="1">
      <alignment horizontal="left" vertical="center" wrapText="1" indent="1"/>
    </xf>
    <xf numFmtId="171" fontId="20" fillId="0" borderId="9" xfId="0" applyNumberFormat="1" applyFont="1" applyBorder="1" applyAlignment="1">
      <alignment horizontal="left" vertical="center" wrapText="1" indent="1"/>
    </xf>
    <xf numFmtId="171" fontId="20" fillId="0" borderId="16" xfId="0" applyNumberFormat="1" applyFont="1" applyBorder="1" applyAlignment="1">
      <alignment horizontal="left" vertical="center" wrapText="1" indent="1"/>
    </xf>
    <xf numFmtId="171" fontId="20" fillId="0" borderId="19" xfId="43" applyNumberFormat="1" applyFont="1" applyBorder="1" applyAlignment="1">
      <alignment horizontal="left" vertical="center" wrapText="1" indent="1"/>
    </xf>
    <xf numFmtId="171" fontId="20" fillId="0" borderId="19" xfId="0" applyNumberFormat="1" applyFont="1" applyBorder="1" applyAlignment="1">
      <alignment horizontal="left" vertical="center" wrapText="1" indent="1"/>
    </xf>
    <xf numFmtId="171" fontId="20" fillId="0" borderId="20" xfId="0" applyNumberFormat="1" applyFont="1" applyBorder="1" applyAlignment="1">
      <alignment horizontal="left" vertical="center" wrapText="1" indent="1"/>
    </xf>
    <xf numFmtId="169" fontId="20" fillId="0" borderId="44" xfId="0" applyNumberFormat="1" applyFont="1" applyBorder="1" applyAlignment="1">
      <alignment horizontal="center" vertical="center"/>
    </xf>
    <xf numFmtId="3" fontId="20" fillId="0" borderId="45" xfId="0" applyNumberFormat="1" applyFont="1" applyBorder="1" applyAlignment="1">
      <alignment horizontal="center" vertical="center"/>
    </xf>
    <xf numFmtId="4" fontId="20" fillId="0" borderId="45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165" fontId="20" fillId="0" borderId="9" xfId="0" applyNumberFormat="1" applyFont="1" applyBorder="1" applyAlignment="1">
      <alignment horizontal="center" vertical="center"/>
    </xf>
    <xf numFmtId="4" fontId="0" fillId="0" borderId="9" xfId="0" applyNumberFormat="1" applyBorder="1"/>
    <xf numFmtId="10" fontId="18" fillId="0" borderId="0" xfId="0" applyNumberFormat="1" applyFont="1"/>
    <xf numFmtId="0" fontId="19" fillId="24" borderId="21" xfId="0" applyFont="1" applyFill="1" applyBorder="1" applyAlignment="1">
      <alignment horizontal="center" vertical="center" wrapText="1"/>
    </xf>
    <xf numFmtId="0" fontId="19" fillId="24" borderId="14" xfId="0" applyFont="1" applyFill="1" applyBorder="1" applyAlignment="1">
      <alignment horizontal="center" vertical="center" wrapText="1"/>
    </xf>
    <xf numFmtId="0" fontId="19" fillId="24" borderId="17" xfId="0" applyFont="1" applyFill="1" applyBorder="1" applyAlignment="1">
      <alignment horizontal="center" vertical="center" wrapText="1"/>
    </xf>
    <xf numFmtId="0" fontId="19" fillId="24" borderId="9" xfId="0" applyFont="1" applyFill="1" applyBorder="1" applyAlignment="1">
      <alignment horizontal="center" vertical="center" wrapText="1"/>
    </xf>
    <xf numFmtId="0" fontId="19" fillId="24" borderId="22" xfId="0" applyFont="1" applyFill="1" applyBorder="1" applyAlignment="1">
      <alignment horizontal="center" vertical="center" wrapText="1"/>
    </xf>
    <xf numFmtId="10" fontId="19" fillId="0" borderId="9" xfId="30" applyNumberFormat="1" applyFont="1" applyBorder="1" applyAlignment="1">
      <alignment horizontal="center" vertical="center" wrapText="1"/>
    </xf>
    <xf numFmtId="10" fontId="20" fillId="0" borderId="45" xfId="30" applyNumberFormat="1" applyFont="1" applyBorder="1" applyAlignment="1">
      <alignment horizontal="center" vertical="center" wrapText="1"/>
    </xf>
    <xf numFmtId="10" fontId="20" fillId="0" borderId="46" xfId="30" applyNumberFormat="1" applyFont="1" applyBorder="1" applyAlignment="1">
      <alignment horizontal="center" vertical="center" wrapText="1"/>
    </xf>
    <xf numFmtId="10" fontId="20" fillId="0" borderId="23" xfId="30" applyNumberFormat="1" applyFont="1" applyBorder="1" applyAlignment="1">
      <alignment horizontal="center" vertical="center" wrapText="1"/>
    </xf>
    <xf numFmtId="10" fontId="20" fillId="0" borderId="24" xfId="30" applyNumberFormat="1" applyFont="1" applyBorder="1" applyAlignment="1">
      <alignment horizontal="center" vertical="center" wrapText="1"/>
    </xf>
    <xf numFmtId="0" fontId="19" fillId="24" borderId="15" xfId="0" applyFont="1" applyFill="1" applyBorder="1" applyAlignment="1">
      <alignment horizontal="center" vertical="center" wrapText="1"/>
    </xf>
    <xf numFmtId="0" fontId="19" fillId="24" borderId="23" xfId="0" applyFont="1" applyFill="1" applyBorder="1" applyAlignment="1">
      <alignment horizontal="center" vertical="center" wrapText="1"/>
    </xf>
    <xf numFmtId="0" fontId="21" fillId="0" borderId="21" xfId="42" applyFont="1" applyBorder="1" applyAlignment="1" applyProtection="1">
      <alignment horizontal="center" wrapText="1"/>
      <protection locked="0"/>
    </xf>
    <xf numFmtId="0" fontId="21" fillId="0" borderId="14" xfId="42" applyFont="1" applyBorder="1" applyAlignment="1" applyProtection="1">
      <alignment horizontal="center" wrapText="1"/>
      <protection locked="0"/>
    </xf>
    <xf numFmtId="0" fontId="21" fillId="0" borderId="15" xfId="42" applyFont="1" applyBorder="1" applyAlignment="1" applyProtection="1">
      <alignment horizontal="center" wrapText="1"/>
      <protection locked="0"/>
    </xf>
    <xf numFmtId="0" fontId="21" fillId="0" borderId="22" xfId="42" applyFont="1" applyBorder="1" applyAlignment="1" applyProtection="1">
      <alignment horizontal="center" wrapText="1"/>
      <protection locked="0"/>
    </xf>
    <xf numFmtId="0" fontId="21" fillId="0" borderId="23" xfId="42" applyFont="1" applyBorder="1" applyAlignment="1" applyProtection="1">
      <alignment horizontal="center" wrapText="1"/>
      <protection locked="0"/>
    </xf>
    <xf numFmtId="0" fontId="21" fillId="0" borderId="24" xfId="42" applyFont="1" applyBorder="1" applyAlignment="1" applyProtection="1">
      <alignment horizontal="center" wrapText="1"/>
      <protection locked="0"/>
    </xf>
    <xf numFmtId="170" fontId="23" fillId="0" borderId="18" xfId="42" applyNumberFormat="1" applyFont="1" applyBorder="1" applyAlignment="1" applyProtection="1">
      <alignment horizontal="center" vertical="center" wrapText="1"/>
      <protection locked="0"/>
    </xf>
    <xf numFmtId="170" fontId="23" fillId="0" borderId="19" xfId="42" applyNumberFormat="1" applyFont="1" applyBorder="1" applyAlignment="1" applyProtection="1">
      <alignment horizontal="center" vertical="center" wrapText="1"/>
      <protection locked="0"/>
    </xf>
    <xf numFmtId="169" fontId="20" fillId="0" borderId="40" xfId="0" applyNumberFormat="1" applyFont="1" applyBorder="1" applyAlignment="1">
      <alignment horizontal="center" vertical="center"/>
    </xf>
    <xf numFmtId="169" fontId="20" fillId="0" borderId="41" xfId="0" applyNumberFormat="1" applyFont="1" applyBorder="1" applyAlignment="1">
      <alignment horizontal="center" vertical="center"/>
    </xf>
    <xf numFmtId="169" fontId="20" fillId="0" borderId="42" xfId="0" applyNumberFormat="1" applyFont="1" applyBorder="1" applyAlignment="1">
      <alignment horizontal="center" vertical="center"/>
    </xf>
    <xf numFmtId="0" fontId="19" fillId="24" borderId="29" xfId="0" applyFont="1" applyFill="1" applyBorder="1" applyAlignment="1">
      <alignment horizontal="center" vertical="center"/>
    </xf>
    <xf numFmtId="0" fontId="19" fillId="24" borderId="30" xfId="0" applyFont="1" applyFill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/>
    </xf>
    <xf numFmtId="0" fontId="19" fillId="24" borderId="34" xfId="0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/>
    </xf>
    <xf numFmtId="0" fontId="19" fillId="24" borderId="37" xfId="0" applyFont="1" applyFill="1" applyBorder="1" applyAlignment="1">
      <alignment horizontal="center" vertical="center"/>
    </xf>
    <xf numFmtId="0" fontId="19" fillId="26" borderId="35" xfId="0" applyFont="1" applyFill="1" applyBorder="1" applyAlignment="1">
      <alignment horizontal="center" vertical="center"/>
    </xf>
    <xf numFmtId="0" fontId="19" fillId="26" borderId="36" xfId="0" applyFont="1" applyFill="1" applyBorder="1" applyAlignment="1">
      <alignment horizontal="center" vertical="center"/>
    </xf>
    <xf numFmtId="0" fontId="25" fillId="24" borderId="34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top" wrapText="1"/>
    </xf>
    <xf numFmtId="0" fontId="25" fillId="25" borderId="0" xfId="42" applyFont="1" applyFill="1" applyAlignment="1" applyProtection="1">
      <alignment horizontal="center" wrapText="1"/>
      <protection locked="0"/>
    </xf>
    <xf numFmtId="0" fontId="25" fillId="24" borderId="37" xfId="0" applyFont="1" applyFill="1" applyBorder="1" applyAlignment="1">
      <alignment horizontal="center" vertical="center"/>
    </xf>
    <xf numFmtId="0" fontId="19" fillId="24" borderId="13" xfId="0" applyFont="1" applyFill="1" applyBorder="1" applyAlignment="1">
      <alignment horizontal="center" vertical="center"/>
    </xf>
    <xf numFmtId="0" fontId="19" fillId="24" borderId="28" xfId="0" applyFont="1" applyFill="1" applyBorder="1" applyAlignment="1">
      <alignment horizontal="center" vertical="center"/>
    </xf>
    <xf numFmtId="0" fontId="19" fillId="24" borderId="32" xfId="0" applyFont="1" applyFill="1" applyBorder="1" applyAlignment="1">
      <alignment horizontal="center" vertical="center"/>
    </xf>
    <xf numFmtId="0" fontId="19" fillId="24" borderId="38" xfId="0" applyFont="1" applyFill="1" applyBorder="1" applyAlignment="1">
      <alignment horizontal="center" vertical="center"/>
    </xf>
    <xf numFmtId="0" fontId="19" fillId="24" borderId="33" xfId="0" applyFont="1" applyFill="1" applyBorder="1" applyAlignment="1">
      <alignment horizontal="center" vertical="center"/>
    </xf>
    <xf numFmtId="0" fontId="19" fillId="24" borderId="39" xfId="0" applyFont="1" applyFill="1" applyBorder="1" applyAlignment="1">
      <alignment horizontal="center" vertical="center"/>
    </xf>
    <xf numFmtId="0" fontId="19" fillId="24" borderId="11" xfId="0" applyFont="1" applyFill="1" applyBorder="1" applyAlignment="1">
      <alignment horizontal="center" vertical="center"/>
    </xf>
    <xf numFmtId="3" fontId="18" fillId="0" borderId="0" xfId="0" applyNumberFormat="1" applyFont="1"/>
  </cellXfs>
  <cellStyles count="47">
    <cellStyle name="20% - Colore 1" xfId="1" xr:uid="{00000000-0005-0000-0000-000000000000}"/>
    <cellStyle name="20% - Colore 2" xfId="2" xr:uid="{00000000-0005-0000-0000-000001000000}"/>
    <cellStyle name="20% - Colore 3" xfId="3" xr:uid="{00000000-0005-0000-0000-000002000000}"/>
    <cellStyle name="20% - Colore 4" xfId="4" xr:uid="{00000000-0005-0000-0000-000003000000}"/>
    <cellStyle name="20% - Colore 5" xfId="5" xr:uid="{00000000-0005-0000-0000-000004000000}"/>
    <cellStyle name="20% - Colore 6" xfId="6" xr:uid="{00000000-0005-0000-0000-000005000000}"/>
    <cellStyle name="40% - Colore 1" xfId="7" xr:uid="{00000000-0005-0000-0000-000006000000}"/>
    <cellStyle name="40% - Colore 2" xfId="8" xr:uid="{00000000-0005-0000-0000-000007000000}"/>
    <cellStyle name="40% - Colore 3" xfId="9" xr:uid="{00000000-0005-0000-0000-000008000000}"/>
    <cellStyle name="40% - Colore 4" xfId="10" xr:uid="{00000000-0005-0000-0000-000009000000}"/>
    <cellStyle name="40% - Colore 5" xfId="11" xr:uid="{00000000-0005-0000-0000-00000A000000}"/>
    <cellStyle name="40% - Colore 6" xfId="12" xr:uid="{00000000-0005-0000-0000-00000B000000}"/>
    <cellStyle name="60% - Colore 1" xfId="13" xr:uid="{00000000-0005-0000-0000-00000C000000}"/>
    <cellStyle name="60% - Colore 2" xfId="14" xr:uid="{00000000-0005-0000-0000-00000D000000}"/>
    <cellStyle name="60% - Colore 3" xfId="15" xr:uid="{00000000-0005-0000-0000-00000E000000}"/>
    <cellStyle name="60% - Colore 4" xfId="16" xr:uid="{00000000-0005-0000-0000-00000F000000}"/>
    <cellStyle name="60% - Colore 5" xfId="17" xr:uid="{00000000-0005-0000-0000-000010000000}"/>
    <cellStyle name="60% - Colore 6" xfId="18" xr:uid="{00000000-0005-0000-0000-000011000000}"/>
    <cellStyle name="Calcolo" xfId="19" xr:uid="{00000000-0005-0000-0000-000012000000}"/>
    <cellStyle name="Cella collegata" xfId="20" xr:uid="{00000000-0005-0000-0000-000013000000}"/>
    <cellStyle name="Cella da controllare" xfId="21" xr:uid="{00000000-0005-0000-0000-000014000000}"/>
    <cellStyle name="Colore 1" xfId="22" xr:uid="{00000000-0005-0000-0000-000015000000}"/>
    <cellStyle name="Colore 2" xfId="23" xr:uid="{00000000-0005-0000-0000-000016000000}"/>
    <cellStyle name="Colore 3" xfId="24" xr:uid="{00000000-0005-0000-0000-000017000000}"/>
    <cellStyle name="Colore 4" xfId="25" xr:uid="{00000000-0005-0000-0000-000018000000}"/>
    <cellStyle name="Colore 5" xfId="26" xr:uid="{00000000-0005-0000-0000-000019000000}"/>
    <cellStyle name="Colore 6" xfId="27" xr:uid="{00000000-0005-0000-0000-00001A000000}"/>
    <cellStyle name="Comma" xfId="43" builtinId="3"/>
    <cellStyle name="Comma 2" xfId="46" xr:uid="{00000000-0005-0000-0000-00001C000000}"/>
    <cellStyle name="Comma 3" xfId="44" xr:uid="{00000000-0005-0000-0000-00001D000000}"/>
    <cellStyle name="Neutrale" xfId="28" xr:uid="{00000000-0005-0000-0000-00001E000000}"/>
    <cellStyle name="Normal" xfId="0" builtinId="0"/>
    <cellStyle name="Normal 2" xfId="45" xr:uid="{00000000-0005-0000-0000-000021000000}"/>
    <cellStyle name="Normal_Hindustan Platinum_Worksheet_30.10.08" xfId="42" xr:uid="{00000000-0005-0000-0000-000022000000}"/>
    <cellStyle name="Norm੎੎" xfId="41" xr:uid="{00000000-0005-0000-0000-00001F000000}"/>
    <cellStyle name="Nota" xfId="29" xr:uid="{00000000-0005-0000-0000-000023000000}"/>
    <cellStyle name="Per cent" xfId="30" builtinId="5"/>
    <cellStyle name="Testo avviso" xfId="31" xr:uid="{00000000-0005-0000-0000-000025000000}"/>
    <cellStyle name="Testo descrittivo" xfId="32" xr:uid="{00000000-0005-0000-0000-000026000000}"/>
    <cellStyle name="Titolo" xfId="33" xr:uid="{00000000-0005-0000-0000-000027000000}"/>
    <cellStyle name="Titolo 1" xfId="34" xr:uid="{00000000-0005-0000-0000-000028000000}"/>
    <cellStyle name="Titolo 2" xfId="35" xr:uid="{00000000-0005-0000-0000-000029000000}"/>
    <cellStyle name="Titolo 3" xfId="36" xr:uid="{00000000-0005-0000-0000-00002A000000}"/>
    <cellStyle name="Titolo 4" xfId="37" xr:uid="{00000000-0005-0000-0000-00002B000000}"/>
    <cellStyle name="Totale" xfId="38" xr:uid="{00000000-0005-0000-0000-00002C000000}"/>
    <cellStyle name="Valore non valido" xfId="39" xr:uid="{00000000-0005-0000-0000-00002D000000}"/>
    <cellStyle name="Valore valido" xfId="40" xr:uid="{00000000-0005-0000-0000-00002E000000}"/>
  </cellStyles>
  <dxfs count="1"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1.100/home/DOCUME~1/SAUMIT~1/LOCALS~1/Temp/Temporary%20Directory%201%20for%20database_publishing_ver3.zip/Database_2006-07_0712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Log"/>
      <sheetName val="Results"/>
      <sheetName val="Data"/>
      <sheetName val="Units + Abbrev"/>
      <sheetName val="Assumptions"/>
      <sheetName val="Plausibility"/>
      <sheetName val="Transfers"/>
      <sheetName val="BM 0405"/>
      <sheetName val="BM 0506"/>
      <sheetName val="BM 0607"/>
      <sheetName val="Margins 0405"/>
      <sheetName val="Margins 0506"/>
      <sheetName val="Margins 0607"/>
      <sheetName val="Stat 0405"/>
      <sheetName val="Stat 0506"/>
      <sheetName val="Stat 0607"/>
      <sheetName val="Compare"/>
      <sheetName val="Unit_Gen 0405"/>
      <sheetName val="Unit_Gen 0506"/>
      <sheetName val="Unit_Gen 0607"/>
      <sheetName val="CDM"/>
    </sheetNames>
    <sheetDataSet>
      <sheetData sheetId="0"/>
      <sheetData sheetId="1"/>
      <sheetData sheetId="2"/>
      <sheetData sheetId="3"/>
      <sheetData sheetId="4"/>
      <sheetData sheetId="5">
        <row r="17">
          <cell r="D17">
            <v>8</v>
          </cell>
          <cell r="E17">
            <v>10</v>
          </cell>
          <cell r="F17">
            <v>3</v>
          </cell>
          <cell r="G17">
            <v>1</v>
          </cell>
          <cell r="H17">
            <v>3.5</v>
          </cell>
          <cell r="I17">
            <v>3.5</v>
          </cell>
          <cell r="K17">
            <v>3.5</v>
          </cell>
          <cell r="L17">
            <v>0.5</v>
          </cell>
          <cell r="M17">
            <v>10.5</v>
          </cell>
        </row>
        <row r="20">
          <cell r="D20">
            <v>2</v>
          </cell>
        </row>
        <row r="21">
          <cell r="D21">
            <v>3755</v>
          </cell>
          <cell r="F21">
            <v>8800</v>
          </cell>
          <cell r="H21">
            <v>10100</v>
          </cell>
          <cell r="I21">
            <v>10500</v>
          </cell>
          <cell r="K21">
            <v>11300</v>
          </cell>
        </row>
        <row r="22">
          <cell r="H22">
            <v>0.95</v>
          </cell>
          <cell r="I22">
            <v>0.83</v>
          </cell>
          <cell r="K22">
            <v>0.7</v>
          </cell>
        </row>
        <row r="23">
          <cell r="D23">
            <v>1.04</v>
          </cell>
          <cell r="E23">
            <v>1.28</v>
          </cell>
          <cell r="F23">
            <v>0.44</v>
          </cell>
          <cell r="G23">
            <v>0.68</v>
          </cell>
          <cell r="H23">
            <v>0.68</v>
          </cell>
          <cell r="I23">
            <v>0.6</v>
          </cell>
          <cell r="J23">
            <v>0.98</v>
          </cell>
        </row>
        <row r="30">
          <cell r="E30">
            <v>9</v>
          </cell>
          <cell r="F30">
            <v>9</v>
          </cell>
          <cell r="G30">
            <v>7.5</v>
          </cell>
        </row>
        <row r="34">
          <cell r="E34">
            <v>1.05</v>
          </cell>
          <cell r="F34">
            <v>1.05</v>
          </cell>
          <cell r="G34">
            <v>1</v>
          </cell>
        </row>
        <row r="47">
          <cell r="D47">
            <v>0.43</v>
          </cell>
          <cell r="E47">
            <v>0.42</v>
          </cell>
          <cell r="F47">
            <v>0.43</v>
          </cell>
        </row>
        <row r="52">
          <cell r="F52">
            <v>0.64</v>
          </cell>
          <cell r="G52">
            <v>0.6</v>
          </cell>
        </row>
        <row r="58">
          <cell r="D58">
            <v>0.64</v>
          </cell>
        </row>
        <row r="62">
          <cell r="D62">
            <v>0.5</v>
          </cell>
        </row>
        <row r="63">
          <cell r="D63">
            <v>0.5</v>
          </cell>
        </row>
        <row r="66">
          <cell r="D66">
            <v>4.1867999999999999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96" zoomScaleNormal="96" workbookViewId="0">
      <pane ySplit="2" topLeftCell="A3" activePane="bottomLeft" state="frozen"/>
      <selection pane="bottomLeft" activeCell="C40" sqref="C40"/>
    </sheetView>
  </sheetViews>
  <sheetFormatPr baseColWidth="10" defaultColWidth="9.1640625" defaultRowHeight="14" x14ac:dyDescent="0.2"/>
  <cols>
    <col min="1" max="1" width="9.83203125" style="1" customWidth="1"/>
    <col min="2" max="2" width="17.5" style="1" customWidth="1"/>
    <col min="3" max="3" width="10.5" style="1" customWidth="1"/>
    <col min="4" max="4" width="12.5" style="1" customWidth="1"/>
    <col min="5" max="5" width="18.5" style="1" customWidth="1"/>
    <col min="6" max="6" width="19.5" style="1" customWidth="1"/>
    <col min="7" max="7" width="24.5" style="1" customWidth="1"/>
    <col min="8" max="8" width="17.5" style="1" customWidth="1"/>
    <col min="9" max="10" width="15.5" style="1" customWidth="1"/>
    <col min="11" max="11" width="11.5" style="1" customWidth="1"/>
    <col min="12" max="12" width="16" style="1" customWidth="1"/>
    <col min="13" max="16384" width="9.1640625" style="1"/>
  </cols>
  <sheetData>
    <row r="1" spans="2:12" ht="14.5" customHeight="1" x14ac:dyDescent="0.2">
      <c r="B1" s="94" t="s">
        <v>15</v>
      </c>
      <c r="C1" s="95"/>
      <c r="D1" s="95"/>
      <c r="E1" s="95"/>
      <c r="F1" s="95"/>
      <c r="G1" s="95"/>
      <c r="H1" s="95"/>
      <c r="I1" s="95"/>
      <c r="J1" s="95"/>
      <c r="K1" s="96"/>
      <c r="L1" s="62"/>
    </row>
    <row r="2" spans="2:12" ht="14.5" customHeight="1" thickBot="1" x14ac:dyDescent="0.25">
      <c r="B2" s="97" t="s">
        <v>53</v>
      </c>
      <c r="C2" s="98"/>
      <c r="D2" s="98"/>
      <c r="E2" s="98"/>
      <c r="F2" s="98"/>
      <c r="G2" s="98"/>
      <c r="H2" s="98"/>
      <c r="I2" s="98"/>
      <c r="J2" s="98"/>
      <c r="K2" s="99"/>
      <c r="L2" s="62"/>
    </row>
    <row r="3" spans="2:12" ht="56" x14ac:dyDescent="0.2">
      <c r="B3" s="82" t="s">
        <v>16</v>
      </c>
      <c r="C3" s="83"/>
      <c r="D3" s="83"/>
      <c r="E3" s="5" t="s">
        <v>43</v>
      </c>
      <c r="F3" s="5" t="s">
        <v>42</v>
      </c>
      <c r="G3" s="5" t="s">
        <v>41</v>
      </c>
      <c r="H3" s="2"/>
    </row>
    <row r="4" spans="2:12" ht="16" x14ac:dyDescent="0.2">
      <c r="B4" s="84"/>
      <c r="C4" s="85"/>
      <c r="D4" s="85"/>
      <c r="E4" s="3" t="s">
        <v>30</v>
      </c>
      <c r="F4" s="3" t="s">
        <v>54</v>
      </c>
      <c r="G4" s="3" t="s">
        <v>31</v>
      </c>
      <c r="H4" s="2"/>
    </row>
    <row r="5" spans="2:12" x14ac:dyDescent="0.2">
      <c r="B5" s="8" t="s">
        <v>37</v>
      </c>
      <c r="C5" s="3"/>
      <c r="D5" s="3" t="s">
        <v>38</v>
      </c>
      <c r="E5" s="3" t="s">
        <v>39</v>
      </c>
      <c r="F5" s="3" t="s">
        <v>39</v>
      </c>
      <c r="G5" s="3" t="s">
        <v>39</v>
      </c>
      <c r="H5" s="2"/>
    </row>
    <row r="6" spans="2:12" ht="15" customHeight="1" x14ac:dyDescent="0.2">
      <c r="B6" s="63">
        <v>44835</v>
      </c>
      <c r="C6" s="9" t="s">
        <v>25</v>
      </c>
      <c r="D6" s="63">
        <v>44865</v>
      </c>
      <c r="E6" s="10">
        <f>'Generation Data'!X12/1000</f>
        <v>5582.7588380028983</v>
      </c>
      <c r="F6" s="10">
        <f>'Generation Data'!Y12/1000</f>
        <v>7.853574999999978</v>
      </c>
      <c r="G6" s="10">
        <f>E6-F6</f>
        <v>5574.9052630028982</v>
      </c>
      <c r="H6" s="2"/>
    </row>
    <row r="7" spans="2:12" ht="15" customHeight="1" x14ac:dyDescent="0.2">
      <c r="B7" s="63">
        <v>44866</v>
      </c>
      <c r="C7" s="9" t="s">
        <v>25</v>
      </c>
      <c r="D7" s="63">
        <v>44895</v>
      </c>
      <c r="E7" s="10">
        <f>'Generation Data'!X13/1000</f>
        <v>6635.1011500000104</v>
      </c>
      <c r="F7" s="10">
        <f>'Generation Data'!Y13/1000</f>
        <v>5.3118300000000342</v>
      </c>
      <c r="G7" s="10">
        <f t="shared" ref="G7:G18" si="0">E7-F7</f>
        <v>6629.7893200000108</v>
      </c>
      <c r="H7" s="2"/>
    </row>
    <row r="8" spans="2:12" ht="15" customHeight="1" x14ac:dyDescent="0.2">
      <c r="B8" s="63">
        <v>44896</v>
      </c>
      <c r="C8" s="9" t="s">
        <v>25</v>
      </c>
      <c r="D8" s="63">
        <v>44926</v>
      </c>
      <c r="E8" s="10">
        <f>'Generation Data'!X14/1000</f>
        <v>4278.2438645053726</v>
      </c>
      <c r="F8" s="10">
        <f>'Generation Data'!Y14/1000</f>
        <v>8.0106386903498574</v>
      </c>
      <c r="G8" s="10">
        <f t="shared" si="0"/>
        <v>4270.2332258150227</v>
      </c>
      <c r="H8" s="2"/>
    </row>
    <row r="9" spans="2:12" ht="15" customHeight="1" x14ac:dyDescent="0.2">
      <c r="B9" s="63">
        <v>44927</v>
      </c>
      <c r="C9" s="9" t="s">
        <v>25</v>
      </c>
      <c r="D9" s="63">
        <v>44957</v>
      </c>
      <c r="E9" s="10">
        <f>'Generation Data'!X15/1000</f>
        <v>3175.8093973483487</v>
      </c>
      <c r="F9" s="10">
        <f>'Generation Data'!Y15/1000</f>
        <v>6.4853749999999524</v>
      </c>
      <c r="G9" s="10">
        <f t="shared" si="0"/>
        <v>3169.324022348349</v>
      </c>
      <c r="H9" s="2"/>
    </row>
    <row r="10" spans="2:12" ht="15" customHeight="1" x14ac:dyDescent="0.2">
      <c r="B10" s="63">
        <v>44958</v>
      </c>
      <c r="C10" s="9" t="s">
        <v>25</v>
      </c>
      <c r="D10" s="63">
        <v>44985</v>
      </c>
      <c r="E10" s="10">
        <f>'Generation Data'!X16/1000</f>
        <v>3904.4565211333893</v>
      </c>
      <c r="F10" s="10">
        <f>'Generation Data'!Y16/1000</f>
        <v>4.0532550000000347</v>
      </c>
      <c r="G10" s="10">
        <f t="shared" si="0"/>
        <v>3900.4032661333895</v>
      </c>
      <c r="H10" s="2"/>
    </row>
    <row r="11" spans="2:12" ht="15" customHeight="1" x14ac:dyDescent="0.2">
      <c r="B11" s="63">
        <v>44986</v>
      </c>
      <c r="C11" s="9" t="s">
        <v>25</v>
      </c>
      <c r="D11" s="63">
        <v>45016</v>
      </c>
      <c r="E11" s="10">
        <f>'Generation Data'!X17/1000</f>
        <v>4234.0347099999972</v>
      </c>
      <c r="F11" s="10">
        <f>'Generation Data'!Y17/1000</f>
        <v>3.9120700000000102</v>
      </c>
      <c r="G11" s="10">
        <f t="shared" si="0"/>
        <v>4230.1226399999969</v>
      </c>
      <c r="H11" s="2"/>
    </row>
    <row r="12" spans="2:12" ht="15" customHeight="1" x14ac:dyDescent="0.2">
      <c r="B12" s="63">
        <v>45017</v>
      </c>
      <c r="C12" s="9" t="s">
        <v>25</v>
      </c>
      <c r="D12" s="63">
        <v>45046</v>
      </c>
      <c r="E12" s="10">
        <f>'Generation Data'!X18/1000</f>
        <v>4410.894054194694</v>
      </c>
      <c r="F12" s="10">
        <f>'Generation Data'!Y18/1000</f>
        <v>4.1924168152572712</v>
      </c>
      <c r="G12" s="10">
        <f t="shared" si="0"/>
        <v>4406.7016373794368</v>
      </c>
      <c r="H12" s="2"/>
    </row>
    <row r="13" spans="2:12" ht="15" customHeight="1" x14ac:dyDescent="0.2">
      <c r="B13" s="63">
        <v>45047</v>
      </c>
      <c r="C13" s="9" t="s">
        <v>25</v>
      </c>
      <c r="D13" s="63">
        <v>45077</v>
      </c>
      <c r="E13" s="10">
        <f>'Generation Data'!X19/1000</f>
        <v>7682.8015580772535</v>
      </c>
      <c r="F13" s="10">
        <f>'Generation Data'!Y19/1000</f>
        <v>5.6369999999999383</v>
      </c>
      <c r="G13" s="10">
        <f t="shared" si="0"/>
        <v>7677.1645580772538</v>
      </c>
      <c r="H13" s="2"/>
    </row>
    <row r="14" spans="2:12" ht="15" customHeight="1" x14ac:dyDescent="0.2">
      <c r="B14" s="63">
        <v>45078</v>
      </c>
      <c r="C14" s="9" t="s">
        <v>25</v>
      </c>
      <c r="D14" s="63">
        <v>45107</v>
      </c>
      <c r="E14" s="10">
        <f>'Generation Data'!X20/1000</f>
        <v>14640.263326352941</v>
      </c>
      <c r="F14" s="10">
        <f>'Generation Data'!Y20/1000</f>
        <v>0.92600999999999556</v>
      </c>
      <c r="G14" s="10">
        <f t="shared" si="0"/>
        <v>14639.337316352941</v>
      </c>
      <c r="H14" s="2"/>
    </row>
    <row r="15" spans="2:12" ht="15" customHeight="1" x14ac:dyDescent="0.2">
      <c r="B15" s="63">
        <v>45108</v>
      </c>
      <c r="C15" s="9" t="s">
        <v>25</v>
      </c>
      <c r="D15" s="63">
        <v>45138</v>
      </c>
      <c r="E15" s="10">
        <f>'Generation Data'!X21/1000</f>
        <v>22955.001649002294</v>
      </c>
      <c r="F15" s="10">
        <f>'Generation Data'!Y21/1000</f>
        <v>0.90239000000001879</v>
      </c>
      <c r="G15" s="10">
        <f t="shared" si="0"/>
        <v>22954.099259002294</v>
      </c>
      <c r="H15" s="2"/>
    </row>
    <row r="16" spans="2:12" ht="15" customHeight="1" x14ac:dyDescent="0.2">
      <c r="B16" s="63">
        <v>45139</v>
      </c>
      <c r="C16" s="9" t="s">
        <v>25</v>
      </c>
      <c r="D16" s="63">
        <v>45169</v>
      </c>
      <c r="E16" s="10">
        <f>'Generation Data'!X22/1000</f>
        <v>19762.514720747578</v>
      </c>
      <c r="F16" s="10">
        <f>'Generation Data'!Y22/1000</f>
        <v>1.270555000000019</v>
      </c>
      <c r="G16" s="10">
        <f t="shared" si="0"/>
        <v>19761.244165747579</v>
      </c>
      <c r="H16" s="2"/>
    </row>
    <row r="17" spans="1:12" ht="15" customHeight="1" x14ac:dyDescent="0.2">
      <c r="B17" s="63">
        <v>45170</v>
      </c>
      <c r="C17" s="9" t="s">
        <v>25</v>
      </c>
      <c r="D17" s="63">
        <v>45199</v>
      </c>
      <c r="E17" s="10">
        <f>'Generation Data'!X23/1000</f>
        <v>10626.838126553519</v>
      </c>
      <c r="F17" s="10">
        <f>'Generation Data'!Y23/1000</f>
        <v>6.0037050000000276</v>
      </c>
      <c r="G17" s="10">
        <f>E17-F17</f>
        <v>10620.83442155352</v>
      </c>
      <c r="H17" s="2"/>
    </row>
    <row r="18" spans="1:12" ht="15" customHeight="1" x14ac:dyDescent="0.2">
      <c r="B18" s="63">
        <v>45200</v>
      </c>
      <c r="C18" s="9" t="s">
        <v>25</v>
      </c>
      <c r="D18" s="63">
        <v>45230</v>
      </c>
      <c r="E18" s="10">
        <f>'Generation Data'!X24/1000</f>
        <v>3115.9909744083479</v>
      </c>
      <c r="F18" s="10">
        <f>'Generation Data'!Y24/1000</f>
        <v>10.105954999999982</v>
      </c>
      <c r="G18" s="10">
        <f t="shared" si="0"/>
        <v>3105.8850194083479</v>
      </c>
      <c r="H18" s="2"/>
    </row>
    <row r="19" spans="1:12" ht="15" customHeight="1" x14ac:dyDescent="0.2">
      <c r="B19" s="63">
        <v>45231</v>
      </c>
      <c r="C19" s="9" t="s">
        <v>25</v>
      </c>
      <c r="D19" s="63">
        <v>45260</v>
      </c>
      <c r="E19" s="10">
        <f>'Generation Data'!X25/1000</f>
        <v>4564.1862636126561</v>
      </c>
      <c r="F19" s="10">
        <f>'Generation Data'!Y25/1000</f>
        <v>6.8648949999999553</v>
      </c>
      <c r="G19" s="10">
        <f t="shared" ref="G19:G20" si="1">E19-F19</f>
        <v>4557.3213686126564</v>
      </c>
      <c r="H19" s="2"/>
    </row>
    <row r="20" spans="1:12" ht="15" customHeight="1" thickBot="1" x14ac:dyDescent="0.25">
      <c r="B20" s="63">
        <v>45261</v>
      </c>
      <c r="C20" s="9" t="s">
        <v>25</v>
      </c>
      <c r="D20" s="63">
        <v>45291</v>
      </c>
      <c r="E20" s="10">
        <f>'Generation Data'!X26/1000</f>
        <v>6129.4263252662477</v>
      </c>
      <c r="F20" s="10">
        <f>'Generation Data'!Y26/1000</f>
        <v>8.2471299999999985</v>
      </c>
      <c r="G20" s="10">
        <f t="shared" si="1"/>
        <v>6121.1791952662479</v>
      </c>
      <c r="H20" s="2"/>
    </row>
    <row r="21" spans="1:12" ht="26.5" customHeight="1" thickBot="1" x14ac:dyDescent="0.25">
      <c r="B21" s="100" t="s">
        <v>2</v>
      </c>
      <c r="C21" s="101"/>
      <c r="D21" s="101"/>
      <c r="E21" s="27">
        <f>SUM(E6:E20)</f>
        <v>121698.32147920555</v>
      </c>
      <c r="F21" s="27">
        <f>SUM(F6:F20)</f>
        <v>79.776800505607085</v>
      </c>
      <c r="G21" s="27">
        <f>SUM(G6:G20)</f>
        <v>121618.54467869994</v>
      </c>
    </row>
    <row r="22" spans="1:12" ht="15" thickBot="1" x14ac:dyDescent="0.25"/>
    <row r="23" spans="1:12" ht="56" x14ac:dyDescent="0.2">
      <c r="A23" s="82" t="s">
        <v>40</v>
      </c>
      <c r="B23" s="83" t="s">
        <v>16</v>
      </c>
      <c r="C23" s="83"/>
      <c r="D23" s="83"/>
      <c r="E23" s="5" t="str">
        <f>E3</f>
        <v>Quantity of electricity exported by the Project to the grid</v>
      </c>
      <c r="F23" s="5" t="str">
        <f>F3</f>
        <v>Quantity of electricity imported by the Project from the grid</v>
      </c>
      <c r="G23" s="5" t="str">
        <f>G3</f>
        <v>Quantity of net electricity generation supplied by the project plant/unit to the grid</v>
      </c>
      <c r="H23" s="5" t="s">
        <v>45</v>
      </c>
      <c r="I23" s="5" t="s">
        <v>47</v>
      </c>
      <c r="J23" s="5" t="s">
        <v>48</v>
      </c>
      <c r="K23" s="5" t="s">
        <v>49</v>
      </c>
      <c r="L23" s="6" t="s">
        <v>50</v>
      </c>
    </row>
    <row r="24" spans="1:12" ht="16" x14ac:dyDescent="0.2">
      <c r="A24" s="84"/>
      <c r="B24" s="85"/>
      <c r="C24" s="85"/>
      <c r="D24" s="85"/>
      <c r="E24" s="3" t="s">
        <v>30</v>
      </c>
      <c r="F24" s="3" t="s">
        <v>30</v>
      </c>
      <c r="G24" s="3" t="s">
        <v>31</v>
      </c>
      <c r="H24" s="3" t="s">
        <v>33</v>
      </c>
      <c r="I24" s="3" t="s">
        <v>32</v>
      </c>
      <c r="J24" s="3" t="s">
        <v>34</v>
      </c>
      <c r="K24" s="3" t="s">
        <v>35</v>
      </c>
      <c r="L24" s="7" t="s">
        <v>36</v>
      </c>
    </row>
    <row r="25" spans="1:12" ht="15" thickBot="1" x14ac:dyDescent="0.25">
      <c r="A25" s="86"/>
      <c r="B25" s="93"/>
      <c r="C25" s="93"/>
      <c r="D25" s="93"/>
      <c r="E25" s="12" t="str">
        <f>E5</f>
        <v>MWh</v>
      </c>
      <c r="F25" s="12" t="str">
        <f>F5</f>
        <v>MWh</v>
      </c>
      <c r="G25" s="12" t="str">
        <f>G5</f>
        <v>MWh</v>
      </c>
      <c r="H25" s="12" t="s">
        <v>44</v>
      </c>
      <c r="I25" s="12" t="s">
        <v>46</v>
      </c>
      <c r="J25" s="12" t="s">
        <v>46</v>
      </c>
      <c r="K25" s="12" t="s">
        <v>46</v>
      </c>
      <c r="L25" s="13" t="s">
        <v>46</v>
      </c>
    </row>
    <row r="26" spans="1:12" ht="20.25" customHeight="1" x14ac:dyDescent="0.2">
      <c r="A26" s="14">
        <v>2022</v>
      </c>
      <c r="B26" s="15">
        <f>B6</f>
        <v>44835</v>
      </c>
      <c r="C26" s="15" t="s">
        <v>25</v>
      </c>
      <c r="D26" s="15">
        <f>D8</f>
        <v>44926</v>
      </c>
      <c r="E26" s="16">
        <f>SUM(E6:E8)</f>
        <v>16496.10385250828</v>
      </c>
      <c r="F26" s="16">
        <f>SUM(F6:F8)</f>
        <v>21.176043690349871</v>
      </c>
      <c r="G26" s="4">
        <f>E26-F26</f>
        <v>16474.927808817931</v>
      </c>
      <c r="H26" s="43">
        <v>0.93100000000000005</v>
      </c>
      <c r="I26" s="65">
        <f>ROUNDDOWN(G26*H26,0)</f>
        <v>15338</v>
      </c>
      <c r="J26" s="66">
        <v>0</v>
      </c>
      <c r="K26" s="66">
        <v>0</v>
      </c>
      <c r="L26" s="67">
        <f t="shared" ref="L26:L27" si="2">(I26-J26-K26)</f>
        <v>15338</v>
      </c>
    </row>
    <row r="27" spans="1:12" ht="20.25" customHeight="1" thickBot="1" x14ac:dyDescent="0.25">
      <c r="A27" s="17">
        <v>2023</v>
      </c>
      <c r="B27" s="18">
        <f>B9</f>
        <v>44927</v>
      </c>
      <c r="C27" s="18" t="s">
        <v>25</v>
      </c>
      <c r="D27" s="18">
        <f>D20</f>
        <v>45291</v>
      </c>
      <c r="E27" s="4">
        <f>SUM(E9:E20)</f>
        <v>105202.21762669727</v>
      </c>
      <c r="F27" s="4">
        <f>SUM(F9:F20)</f>
        <v>58.600756815257199</v>
      </c>
      <c r="G27" s="4">
        <f t="shared" ref="G27" si="3">E27-F27</f>
        <v>105143.61686988201</v>
      </c>
      <c r="H27" s="43">
        <f>H26</f>
        <v>0.93100000000000005</v>
      </c>
      <c r="I27" s="68">
        <f t="shared" ref="I27" si="4">ROUNDDOWN(G27*H27,0)</f>
        <v>97888</v>
      </c>
      <c r="J27" s="69">
        <v>0</v>
      </c>
      <c r="K27" s="69">
        <v>0</v>
      </c>
      <c r="L27" s="70">
        <f t="shared" si="2"/>
        <v>97888</v>
      </c>
    </row>
    <row r="28" spans="1:12" ht="20.25" customHeight="1" thickBot="1" x14ac:dyDescent="0.25">
      <c r="A28" s="102" t="s">
        <v>2</v>
      </c>
      <c r="B28" s="103"/>
      <c r="C28" s="103"/>
      <c r="D28" s="104"/>
      <c r="E28" s="44">
        <f>SUM(E26:E27)</f>
        <v>121698.32147920555</v>
      </c>
      <c r="F28" s="44">
        <f>SUM(F26:F27)</f>
        <v>79.776800505607071</v>
      </c>
      <c r="G28" s="44">
        <f>SUM(G26:G27)</f>
        <v>121618.54467869994</v>
      </c>
      <c r="H28" s="44"/>
      <c r="I28" s="71">
        <f>SUM(I26:I27)</f>
        <v>113226</v>
      </c>
      <c r="J28" s="72">
        <f>SUM(J26:J27)</f>
        <v>0</v>
      </c>
      <c r="K28" s="72">
        <f>SUM(K26:K27)</f>
        <v>0</v>
      </c>
      <c r="L28" s="73">
        <f>SUM(L26:L27)</f>
        <v>113226</v>
      </c>
    </row>
    <row r="29" spans="1:12" x14ac:dyDescent="0.2">
      <c r="B29" s="20"/>
      <c r="C29" s="21"/>
      <c r="D29" s="20"/>
      <c r="E29" s="22"/>
      <c r="F29" s="22"/>
      <c r="G29" s="22"/>
      <c r="H29" s="23"/>
      <c r="I29" s="24"/>
      <c r="J29" s="24"/>
      <c r="K29" s="24"/>
      <c r="L29" s="24"/>
    </row>
    <row r="30" spans="1:12" ht="15" thickBot="1" x14ac:dyDescent="0.25"/>
    <row r="31" spans="1:12" ht="73.5" customHeight="1" x14ac:dyDescent="0.2">
      <c r="B31" s="82" t="s">
        <v>17</v>
      </c>
      <c r="C31" s="83"/>
      <c r="D31" s="45" t="s">
        <v>18</v>
      </c>
      <c r="E31" s="5" t="s">
        <v>19</v>
      </c>
      <c r="F31" s="5" t="s">
        <v>23</v>
      </c>
      <c r="G31" s="45" t="s">
        <v>20</v>
      </c>
      <c r="H31" s="5" t="s">
        <v>21</v>
      </c>
      <c r="I31" s="83" t="s">
        <v>22</v>
      </c>
      <c r="J31" s="92"/>
      <c r="L31" s="25"/>
    </row>
    <row r="32" spans="1:12" ht="23.25" customHeight="1" thickBot="1" x14ac:dyDescent="0.25">
      <c r="B32" s="46">
        <f>B26</f>
        <v>44835</v>
      </c>
      <c r="C32" s="47" t="s">
        <v>25</v>
      </c>
      <c r="D32" s="46">
        <f>D26</f>
        <v>44926</v>
      </c>
      <c r="E32" s="48">
        <f>D32-B32+1</f>
        <v>92</v>
      </c>
      <c r="F32" s="19">
        <v>74596</v>
      </c>
      <c r="G32" s="19">
        <f>ROUNDDOWN(F32*E32/365,0)</f>
        <v>18802</v>
      </c>
      <c r="H32" s="19">
        <f>L26</f>
        <v>15338</v>
      </c>
      <c r="I32" s="90">
        <f>H32/G32-1</f>
        <v>-0.18423571960429741</v>
      </c>
      <c r="J32" s="91"/>
      <c r="K32" s="125"/>
    </row>
    <row r="33" spans="2:13" ht="23.25" customHeight="1" thickBot="1" x14ac:dyDescent="0.25">
      <c r="B33" s="46">
        <f>B27</f>
        <v>44927</v>
      </c>
      <c r="C33" s="47" t="s">
        <v>25</v>
      </c>
      <c r="D33" s="74">
        <f>D27</f>
        <v>45291</v>
      </c>
      <c r="E33" s="75">
        <f>D33-B33+1</f>
        <v>365</v>
      </c>
      <c r="F33" s="76">
        <v>74596</v>
      </c>
      <c r="G33" s="76">
        <f>ROUNDDOWN(F33*E33/365,0)</f>
        <v>74596</v>
      </c>
      <c r="H33" s="76">
        <f>L27</f>
        <v>97888</v>
      </c>
      <c r="I33" s="88">
        <f>H33/G33-1</f>
        <v>0.31224194326773547</v>
      </c>
      <c r="J33" s="89"/>
    </row>
    <row r="34" spans="2:13" x14ac:dyDescent="0.2">
      <c r="D34" s="77" t="s">
        <v>2</v>
      </c>
      <c r="E34" s="78">
        <f>E32+E33</f>
        <v>457</v>
      </c>
      <c r="F34" s="77"/>
      <c r="G34" s="78">
        <f>G32+G33</f>
        <v>93398</v>
      </c>
      <c r="H34" s="78">
        <f>H32+H33</f>
        <v>113226</v>
      </c>
      <c r="I34" s="87">
        <f>H34/G34-1</f>
        <v>0.21229576650463611</v>
      </c>
      <c r="J34" s="87"/>
      <c r="L34" s="26"/>
      <c r="M34" s="26"/>
    </row>
    <row r="37" spans="2:13" x14ac:dyDescent="0.2">
      <c r="F37" s="81"/>
    </row>
  </sheetData>
  <mergeCells count="12">
    <mergeCell ref="B1:K1"/>
    <mergeCell ref="B2:K2"/>
    <mergeCell ref="B21:D21"/>
    <mergeCell ref="A28:D28"/>
    <mergeCell ref="B31:C31"/>
    <mergeCell ref="B3:D4"/>
    <mergeCell ref="A23:A25"/>
    <mergeCell ref="I34:J34"/>
    <mergeCell ref="I33:J33"/>
    <mergeCell ref="I32:J32"/>
    <mergeCell ref="I31:J31"/>
    <mergeCell ref="B23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57"/>
  <sheetViews>
    <sheetView showGridLines="0" topLeftCell="A7" zoomScale="123" zoomScaleNormal="123" workbookViewId="0">
      <pane xSplit="3" ySplit="5" topLeftCell="T12" activePane="bottomRight" state="frozen"/>
      <selection activeCell="A7" sqref="A7"/>
      <selection pane="topRight" activeCell="D7" sqref="D7"/>
      <selection pane="bottomLeft" activeCell="A12" sqref="A12"/>
      <selection pane="bottomRight" activeCell="Z27" sqref="Z27"/>
    </sheetView>
  </sheetViews>
  <sheetFormatPr baseColWidth="10" defaultColWidth="9.1640625" defaultRowHeight="13" x14ac:dyDescent="0.2"/>
  <cols>
    <col min="1" max="1" width="4.5" style="21" customWidth="1"/>
    <col min="2" max="2" width="15.83203125" style="21" customWidth="1"/>
    <col min="3" max="3" width="14.1640625" style="21" customWidth="1"/>
    <col min="4" max="4" width="14.5" style="30" customWidth="1"/>
    <col min="5" max="5" width="14.5" style="21" customWidth="1"/>
    <col min="6" max="6" width="14.5" style="21" bestFit="1" customWidth="1"/>
    <col min="7" max="7" width="3.5" style="21" customWidth="1"/>
    <col min="8" max="8" width="15.5" style="21" customWidth="1"/>
    <col min="9" max="9" width="12" style="21" customWidth="1"/>
    <col min="10" max="10" width="14.5" style="21" bestFit="1" customWidth="1"/>
    <col min="11" max="11" width="3" style="21" customWidth="1"/>
    <col min="12" max="12" width="16.5" style="21" customWidth="1"/>
    <col min="13" max="13" width="12" style="21" customWidth="1"/>
    <col min="14" max="14" width="15.5" style="21" bestFit="1" customWidth="1"/>
    <col min="15" max="15" width="2.5" style="21" customWidth="1"/>
    <col min="16" max="16" width="15.5" style="21" bestFit="1" customWidth="1"/>
    <col min="17" max="17" width="12.1640625" style="21" bestFit="1" customWidth="1"/>
    <col min="18" max="18" width="15.5" style="21" bestFit="1" customWidth="1"/>
    <col min="19" max="19" width="3.1640625" style="21" customWidth="1"/>
    <col min="20" max="20" width="15.5" style="21" bestFit="1" customWidth="1"/>
    <col min="21" max="21" width="14.5" style="21" bestFit="1" customWidth="1"/>
    <col min="22" max="22" width="15.5" style="21" bestFit="1" customWidth="1"/>
    <col min="23" max="23" width="3.5" style="21" customWidth="1"/>
    <col min="24" max="24" width="16.83203125" style="21" bestFit="1" customWidth="1"/>
    <col min="25" max="25" width="17.1640625" style="21" customWidth="1"/>
    <col min="26" max="26" width="22.1640625" style="21" customWidth="1"/>
    <col min="27" max="27" width="12.5" style="21" bestFit="1" customWidth="1"/>
    <col min="28" max="28" width="12.5" style="21" customWidth="1"/>
    <col min="29" max="29" width="14.5" style="21" bestFit="1" customWidth="1"/>
    <col min="30" max="30" width="12" style="21" customWidth="1"/>
    <col min="31" max="31" width="14.5" style="21" bestFit="1" customWidth="1"/>
    <col min="32" max="32" width="13.5" style="21" customWidth="1"/>
    <col min="33" max="33" width="14.5" style="21" customWidth="1"/>
    <col min="34" max="34" width="13.5" style="21" customWidth="1"/>
    <col min="35" max="35" width="14.5" style="21" bestFit="1" customWidth="1"/>
    <col min="36" max="36" width="12" style="21" customWidth="1"/>
    <col min="37" max="37" width="14.5" style="21" bestFit="1" customWidth="1"/>
    <col min="38" max="38" width="9.1640625" style="21" customWidth="1"/>
    <col min="39" max="39" width="13.5" style="21" customWidth="1"/>
    <col min="40" max="40" width="14.1640625" style="21" customWidth="1"/>
    <col min="41" max="41" width="14.5" style="21" bestFit="1" customWidth="1"/>
    <col min="42" max="42" width="12" style="21" customWidth="1"/>
    <col min="43" max="43" width="14.5" style="21" bestFit="1" customWidth="1"/>
    <col min="44" max="44" width="9.1640625" style="21" customWidth="1"/>
    <col min="45" max="45" width="17.5" style="21" customWidth="1"/>
    <col min="46" max="46" width="23.1640625" style="21" customWidth="1"/>
    <col min="47" max="47" width="13.5" style="21" bestFit="1" customWidth="1"/>
    <col min="48" max="48" width="12" style="21" customWidth="1"/>
    <col min="49" max="50" width="12.83203125" style="21" customWidth="1"/>
    <col min="51" max="51" width="14.5" style="21" customWidth="1"/>
    <col min="52" max="52" width="9.1640625" style="21" customWidth="1"/>
    <col min="53" max="53" width="12.5" style="21" customWidth="1"/>
    <col min="54" max="54" width="14.5" style="21" customWidth="1"/>
    <col min="55" max="55" width="14.5" style="21" bestFit="1" customWidth="1"/>
    <col min="56" max="56" width="12" style="21" customWidth="1"/>
    <col min="57" max="57" width="14.5" style="21" bestFit="1" customWidth="1"/>
    <col min="58" max="58" width="28.5" style="28" customWidth="1"/>
    <col min="59" max="59" width="13.5" style="21" bestFit="1" customWidth="1"/>
    <col min="60" max="60" width="9.1640625" style="21"/>
    <col min="61" max="61" width="19.1640625" style="21" customWidth="1"/>
    <col min="62" max="16384" width="9.1640625" style="21"/>
  </cols>
  <sheetData>
    <row r="1" spans="1:58" ht="14.5" customHeight="1" x14ac:dyDescent="0.15">
      <c r="B1" s="116" t="str">
        <f>'ER Estimation'!B1</f>
        <v>Project Title: Wind power project in Maharashtra, India – Andhra Lake Phase - II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58" ht="14.5" customHeight="1" x14ac:dyDescent="0.15">
      <c r="B2" s="116" t="str">
        <f>'ER Estimation'!B2</f>
        <v>Project ID: 1481</v>
      </c>
      <c r="C2" s="116"/>
      <c r="D2" s="116"/>
      <c r="E2" s="116"/>
      <c r="F2" s="116"/>
      <c r="G2" s="116"/>
      <c r="H2" s="116"/>
      <c r="I2" s="116"/>
      <c r="J2" s="116"/>
      <c r="K2" s="116"/>
    </row>
    <row r="3" spans="1:58" ht="14.5" customHeight="1" x14ac:dyDescent="0.15">
      <c r="B3" s="116" t="e">
        <f>'ER Estimation'!#REF!</f>
        <v>#REF!</v>
      </c>
      <c r="C3" s="116"/>
      <c r="D3" s="116"/>
      <c r="E3" s="116"/>
      <c r="F3" s="116"/>
      <c r="G3" s="116"/>
      <c r="H3" s="116"/>
      <c r="I3" s="116"/>
      <c r="J3" s="116"/>
      <c r="K3" s="116"/>
    </row>
    <row r="4" spans="1:58" x14ac:dyDescent="0.15">
      <c r="B4" s="116" t="e">
        <f>'ER Estimation'!#REF!</f>
        <v>#REF!</v>
      </c>
      <c r="C4" s="116"/>
      <c r="D4" s="116"/>
      <c r="E4" s="116"/>
      <c r="F4" s="116"/>
      <c r="G4" s="116"/>
      <c r="H4" s="116"/>
      <c r="I4" s="116"/>
      <c r="J4" s="116"/>
      <c r="K4" s="116"/>
    </row>
    <row r="5" spans="1:58" ht="14.5" customHeight="1" x14ac:dyDescent="0.15">
      <c r="B5" s="116" t="e">
        <f>'ER Estimation'!#REF!</f>
        <v>#REF!</v>
      </c>
      <c r="C5" s="116"/>
      <c r="D5" s="116"/>
      <c r="E5" s="116"/>
      <c r="F5" s="116"/>
      <c r="G5" s="116"/>
      <c r="H5" s="116"/>
      <c r="I5" s="116"/>
      <c r="J5" s="116"/>
      <c r="K5" s="116"/>
    </row>
    <row r="6" spans="1:58" ht="14.5" customHeight="1" thickBot="1" x14ac:dyDescent="0.25">
      <c r="D6" s="21"/>
    </row>
    <row r="7" spans="1:58" ht="17.25" customHeight="1" x14ac:dyDescent="0.2">
      <c r="B7" s="118" t="s">
        <v>16</v>
      </c>
      <c r="C7" s="119"/>
      <c r="D7" s="105" t="s">
        <v>4</v>
      </c>
      <c r="E7" s="106"/>
      <c r="F7" s="107"/>
      <c r="H7" s="105" t="s">
        <v>5</v>
      </c>
      <c r="I7" s="106"/>
      <c r="J7" s="107"/>
      <c r="L7" s="105" t="s">
        <v>7</v>
      </c>
      <c r="M7" s="106"/>
      <c r="N7" s="107"/>
      <c r="P7" s="105" t="s">
        <v>8</v>
      </c>
      <c r="Q7" s="106"/>
      <c r="R7" s="107"/>
      <c r="T7" s="105" t="s">
        <v>10</v>
      </c>
      <c r="U7" s="106"/>
      <c r="V7" s="106"/>
      <c r="BF7" s="21"/>
    </row>
    <row r="8" spans="1:58" ht="14.5" customHeight="1" x14ac:dyDescent="0.2">
      <c r="A8" s="29"/>
      <c r="B8" s="120"/>
      <c r="C8" s="121"/>
      <c r="D8" s="113" t="s">
        <v>3</v>
      </c>
      <c r="E8" s="114"/>
      <c r="F8" s="117"/>
      <c r="H8" s="113" t="s">
        <v>6</v>
      </c>
      <c r="I8" s="114"/>
      <c r="J8" s="117"/>
      <c r="L8" s="113" t="s">
        <v>55</v>
      </c>
      <c r="M8" s="114"/>
      <c r="N8" s="117"/>
      <c r="P8" s="113" t="s">
        <v>9</v>
      </c>
      <c r="Q8" s="114"/>
      <c r="R8" s="117"/>
      <c r="T8" s="113" t="s">
        <v>11</v>
      </c>
      <c r="U8" s="114"/>
      <c r="V8" s="114"/>
      <c r="X8" s="28"/>
      <c r="BF8" s="21"/>
    </row>
    <row r="9" spans="1:58" ht="14.25" customHeight="1" thickBot="1" x14ac:dyDescent="0.25">
      <c r="A9" s="30"/>
      <c r="B9" s="120"/>
      <c r="C9" s="121"/>
      <c r="D9" s="108" t="s">
        <v>1</v>
      </c>
      <c r="E9" s="109"/>
      <c r="F9" s="110"/>
      <c r="H9" s="108" t="s">
        <v>1</v>
      </c>
      <c r="I9" s="109"/>
      <c r="J9" s="110"/>
      <c r="L9" s="108" t="s">
        <v>1</v>
      </c>
      <c r="M9" s="109"/>
      <c r="N9" s="110"/>
      <c r="P9" s="108" t="s">
        <v>1</v>
      </c>
      <c r="Q9" s="109"/>
      <c r="R9" s="110"/>
      <c r="T9" s="108" t="s">
        <v>1</v>
      </c>
      <c r="U9" s="109"/>
      <c r="V9" s="124"/>
      <c r="X9" s="115"/>
      <c r="Y9" s="115"/>
      <c r="Z9" s="115"/>
      <c r="BF9" s="21"/>
    </row>
    <row r="10" spans="1:58" s="37" customFormat="1" ht="32.5" customHeight="1" x14ac:dyDescent="0.2">
      <c r="A10" s="42"/>
      <c r="B10" s="122"/>
      <c r="C10" s="123"/>
      <c r="D10" s="8" t="s">
        <v>51</v>
      </c>
      <c r="E10" s="3" t="s">
        <v>52</v>
      </c>
      <c r="F10" s="7" t="s">
        <v>12</v>
      </c>
      <c r="H10" s="8" t="str">
        <f>D10</f>
        <v>Electricity Export</v>
      </c>
      <c r="I10" s="3" t="str">
        <f>E10</f>
        <v>Electricity Import</v>
      </c>
      <c r="J10" s="7" t="str">
        <f>F10</f>
        <v>Net Export</v>
      </c>
      <c r="L10" s="8" t="s">
        <v>26</v>
      </c>
      <c r="M10" s="3" t="s">
        <v>28</v>
      </c>
      <c r="N10" s="7" t="s">
        <v>0</v>
      </c>
      <c r="P10" s="8" t="s">
        <v>26</v>
      </c>
      <c r="Q10" s="3" t="s">
        <v>28</v>
      </c>
      <c r="R10" s="7" t="s">
        <v>0</v>
      </c>
      <c r="T10" s="8" t="s">
        <v>26</v>
      </c>
      <c r="U10" s="3" t="s">
        <v>29</v>
      </c>
      <c r="V10" s="3" t="s">
        <v>0</v>
      </c>
      <c r="X10" s="11" t="s">
        <v>13</v>
      </c>
      <c r="Y10" s="5" t="s">
        <v>14</v>
      </c>
      <c r="Z10" s="5" t="s">
        <v>56</v>
      </c>
    </row>
    <row r="11" spans="1:58" x14ac:dyDescent="0.2">
      <c r="A11" s="30"/>
      <c r="B11" s="33" t="s">
        <v>24</v>
      </c>
      <c r="C11" s="31" t="s">
        <v>25</v>
      </c>
      <c r="D11" s="33" t="s">
        <v>27</v>
      </c>
      <c r="E11" s="32" t="s">
        <v>27</v>
      </c>
      <c r="F11" s="31" t="s">
        <v>27</v>
      </c>
      <c r="H11" s="33" t="s">
        <v>27</v>
      </c>
      <c r="I11" s="32" t="s">
        <v>27</v>
      </c>
      <c r="J11" s="31" t="s">
        <v>27</v>
      </c>
      <c r="L11" s="33" t="s">
        <v>27</v>
      </c>
      <c r="M11" s="32" t="s">
        <v>27</v>
      </c>
      <c r="N11" s="31" t="s">
        <v>27</v>
      </c>
      <c r="P11" s="33" t="s">
        <v>27</v>
      </c>
      <c r="Q11" s="32" t="s">
        <v>27</v>
      </c>
      <c r="R11" s="31" t="s">
        <v>27</v>
      </c>
      <c r="T11" s="33" t="s">
        <v>27</v>
      </c>
      <c r="U11" s="32" t="s">
        <v>27</v>
      </c>
      <c r="V11" s="32" t="s">
        <v>27</v>
      </c>
      <c r="X11" s="33" t="s">
        <v>27</v>
      </c>
      <c r="Y11" s="32" t="s">
        <v>27</v>
      </c>
      <c r="Z11" s="32" t="s">
        <v>27</v>
      </c>
      <c r="BF11" s="21"/>
    </row>
    <row r="12" spans="1:58" ht="15" x14ac:dyDescent="0.2">
      <c r="A12" s="30"/>
      <c r="B12" s="63">
        <v>44835</v>
      </c>
      <c r="C12" s="63">
        <v>44865</v>
      </c>
      <c r="D12" s="64">
        <v>943325.62499999045</v>
      </c>
      <c r="E12" s="64">
        <v>2454.3750000000059</v>
      </c>
      <c r="F12" s="49">
        <f t="shared" ref="F12" si="0">D12-E12</f>
        <v>940871.24999999045</v>
      </c>
      <c r="G12" s="34"/>
      <c r="H12" s="64">
        <v>1139953.125</v>
      </c>
      <c r="I12" s="64">
        <v>1409.9999999999966</v>
      </c>
      <c r="J12" s="49">
        <f t="shared" ref="J12" si="1">H12-I12</f>
        <v>1138543.125</v>
      </c>
      <c r="K12" s="34"/>
      <c r="L12" s="64">
        <v>1365867.0000000042</v>
      </c>
      <c r="M12" s="64">
        <v>1766.2499999999795</v>
      </c>
      <c r="N12" s="49">
        <f t="shared" ref="N12" si="2">L12-M12</f>
        <v>1364100.7500000042</v>
      </c>
      <c r="O12" s="53"/>
      <c r="P12" s="64">
        <v>1908522.0000000147</v>
      </c>
      <c r="Q12" s="64">
        <v>2000.2499999999968</v>
      </c>
      <c r="R12" s="49">
        <f t="shared" ref="R12" si="3">P12-Q12</f>
        <v>1906521.7500000147</v>
      </c>
      <c r="T12" s="80">
        <v>225091.0880028891</v>
      </c>
      <c r="U12" s="80">
        <v>222.7</v>
      </c>
      <c r="V12" s="79">
        <f t="shared" ref="V12:V26" si="4">T12-U12</f>
        <v>224868.38800288909</v>
      </c>
      <c r="W12" s="57"/>
      <c r="X12" s="58">
        <f t="shared" ref="X12:X26" si="5">D12+H12+L12+P12+T12</f>
        <v>5582758.8380028987</v>
      </c>
      <c r="Y12" s="59">
        <f t="shared" ref="Y12:Y26" si="6">E12+I12+M12+Q12+U12</f>
        <v>7853.574999999978</v>
      </c>
      <c r="Z12" s="59">
        <f>X12-Y12</f>
        <v>5574905.2630028985</v>
      </c>
      <c r="BF12" s="21"/>
    </row>
    <row r="13" spans="1:58" ht="15" x14ac:dyDescent="0.2">
      <c r="A13" s="30"/>
      <c r="B13" s="63">
        <v>44866</v>
      </c>
      <c r="C13" s="63">
        <v>44895</v>
      </c>
      <c r="D13" s="64">
        <v>1191043.1249999965</v>
      </c>
      <c r="E13" s="64">
        <v>1323.7500000000111</v>
      </c>
      <c r="F13" s="49">
        <f t="shared" ref="F13:F24" si="7">D13-E13</f>
        <v>1189719.3749999965</v>
      </c>
      <c r="H13" s="64">
        <v>1205653.1250000261</v>
      </c>
      <c r="I13" s="64">
        <v>975.00000000000853</v>
      </c>
      <c r="J13" s="49">
        <f t="shared" ref="J13:J24" si="8">H13-I13</f>
        <v>1204678.1250000261</v>
      </c>
      <c r="L13" s="64">
        <v>1937013.7499999895</v>
      </c>
      <c r="M13" s="64">
        <v>1503.0000000000143</v>
      </c>
      <c r="N13" s="49">
        <f t="shared" ref="N13:N24" si="9">L13-M13</f>
        <v>1935510.7499999895</v>
      </c>
      <c r="O13" s="53"/>
      <c r="P13" s="64">
        <v>1987591.4999999979</v>
      </c>
      <c r="Q13" s="64">
        <v>1320.7500000000009</v>
      </c>
      <c r="R13" s="49">
        <f t="shared" ref="R13:R24" si="10">P13-Q13</f>
        <v>1986270.7499999979</v>
      </c>
      <c r="T13" s="80">
        <v>313799.65000000002</v>
      </c>
      <c r="U13" s="80">
        <v>189.33</v>
      </c>
      <c r="V13" s="79">
        <f t="shared" si="4"/>
        <v>313610.32</v>
      </c>
      <c r="W13" s="57"/>
      <c r="X13" s="58">
        <f t="shared" si="5"/>
        <v>6635101.1500000106</v>
      </c>
      <c r="Y13" s="59">
        <f t="shared" si="6"/>
        <v>5311.8300000000345</v>
      </c>
      <c r="Z13" s="59">
        <f t="shared" ref="Z13:Z26" si="11">X13-Y13</f>
        <v>6629789.3200000105</v>
      </c>
      <c r="BF13" s="21"/>
    </row>
    <row r="14" spans="1:58" ht="15" x14ac:dyDescent="0.2">
      <c r="A14" s="30"/>
      <c r="B14" s="63">
        <v>44896</v>
      </c>
      <c r="C14" s="63">
        <v>44926</v>
      </c>
      <c r="D14" s="64">
        <v>710919.37500001222</v>
      </c>
      <c r="E14" s="64">
        <v>2399.9999999999914</v>
      </c>
      <c r="F14" s="49">
        <f t="shared" si="7"/>
        <v>708519.37500001222</v>
      </c>
      <c r="H14" s="64">
        <v>769616.2499999773</v>
      </c>
      <c r="I14" s="64">
        <v>1539.3750000000068</v>
      </c>
      <c r="J14" s="49">
        <f t="shared" si="8"/>
        <v>768076.8749999773</v>
      </c>
      <c r="L14" s="64">
        <v>1334864.2499999958</v>
      </c>
      <c r="M14" s="64">
        <v>1838.2500000000164</v>
      </c>
      <c r="N14" s="49">
        <f t="shared" si="9"/>
        <v>1333025.9999999958</v>
      </c>
      <c r="O14" s="53"/>
      <c r="P14" s="64">
        <v>1213802.9999999853</v>
      </c>
      <c r="Q14" s="64">
        <v>1905.7500000000061</v>
      </c>
      <c r="R14" s="49">
        <f t="shared" si="10"/>
        <v>1211897.2499999853</v>
      </c>
      <c r="T14" s="80">
        <v>249040.98950540263</v>
      </c>
      <c r="U14" s="80">
        <v>327.26369034983719</v>
      </c>
      <c r="V14" s="79">
        <f t="shared" si="4"/>
        <v>248713.72581505278</v>
      </c>
      <c r="W14" s="57"/>
      <c r="X14" s="58">
        <f t="shared" si="5"/>
        <v>4278243.8645053729</v>
      </c>
      <c r="Y14" s="59">
        <f t="shared" si="6"/>
        <v>8010.6386903498578</v>
      </c>
      <c r="Z14" s="59">
        <f t="shared" si="11"/>
        <v>4270233.2258150233</v>
      </c>
      <c r="BF14" s="21"/>
    </row>
    <row r="15" spans="1:58" ht="15" x14ac:dyDescent="0.2">
      <c r="A15" s="30"/>
      <c r="B15" s="63">
        <v>44927</v>
      </c>
      <c r="C15" s="63">
        <v>44957</v>
      </c>
      <c r="D15" s="64">
        <v>536096.24999998778</v>
      </c>
      <c r="E15" s="64">
        <v>1869.375000000005</v>
      </c>
      <c r="F15" s="49">
        <f t="shared" si="7"/>
        <v>534226.87499998778</v>
      </c>
      <c r="H15" s="64">
        <v>565875</v>
      </c>
      <c r="I15" s="64">
        <v>1402.499999999982</v>
      </c>
      <c r="J15" s="49">
        <f t="shared" si="8"/>
        <v>564472.5</v>
      </c>
      <c r="L15" s="64">
        <v>959982.75000001886</v>
      </c>
      <c r="M15" s="64">
        <v>1725.7499999999652</v>
      </c>
      <c r="N15" s="49">
        <f t="shared" si="9"/>
        <v>958257.00000001886</v>
      </c>
      <c r="O15" s="53"/>
      <c r="P15" s="64">
        <v>927362.24999997066</v>
      </c>
      <c r="Q15" s="64">
        <v>1237.5</v>
      </c>
      <c r="R15" s="49">
        <f t="shared" si="10"/>
        <v>926124.74999997066</v>
      </c>
      <c r="T15" s="80">
        <v>186493.14734837075</v>
      </c>
      <c r="U15" s="80">
        <v>250.25</v>
      </c>
      <c r="V15" s="79">
        <f t="shared" si="4"/>
        <v>186242.89734837075</v>
      </c>
      <c r="W15" s="57"/>
      <c r="X15" s="58">
        <f t="shared" si="5"/>
        <v>3175809.3973483485</v>
      </c>
      <c r="Y15" s="59">
        <f t="shared" si="6"/>
        <v>6485.3749999999527</v>
      </c>
      <c r="Z15" s="59">
        <f t="shared" si="11"/>
        <v>3169324.0223483485</v>
      </c>
      <c r="BF15" s="21"/>
    </row>
    <row r="16" spans="1:58" ht="15" x14ac:dyDescent="0.2">
      <c r="A16" s="30"/>
      <c r="B16" s="63">
        <v>44958</v>
      </c>
      <c r="C16" s="63">
        <v>44985</v>
      </c>
      <c r="D16" s="64">
        <v>610644.37500000349</v>
      </c>
      <c r="E16" s="64">
        <v>879.37500000001023</v>
      </c>
      <c r="F16" s="49">
        <f t="shared" si="7"/>
        <v>609765.00000000349</v>
      </c>
      <c r="H16" s="64">
        <v>799910.62500003318</v>
      </c>
      <c r="I16" s="64">
        <v>547.50000000001364</v>
      </c>
      <c r="J16" s="49">
        <f t="shared" si="8"/>
        <v>799363.12500003318</v>
      </c>
      <c r="L16" s="64">
        <v>1142093.2499999937</v>
      </c>
      <c r="M16" s="64">
        <v>1046.2500000000205</v>
      </c>
      <c r="N16" s="49">
        <f t="shared" si="9"/>
        <v>1141046.9999999937</v>
      </c>
      <c r="O16" s="53"/>
      <c r="P16" s="64">
        <v>1171453.500000044</v>
      </c>
      <c r="Q16" s="64">
        <v>1417.4999999999898</v>
      </c>
      <c r="R16" s="49">
        <f t="shared" si="10"/>
        <v>1170036.000000044</v>
      </c>
      <c r="T16" s="80">
        <v>180354.7711333147</v>
      </c>
      <c r="U16" s="80">
        <v>162.63</v>
      </c>
      <c r="V16" s="79">
        <f t="shared" si="4"/>
        <v>180192.1411333147</v>
      </c>
      <c r="W16" s="57"/>
      <c r="X16" s="58">
        <f t="shared" si="5"/>
        <v>3904456.5211333893</v>
      </c>
      <c r="Y16" s="59">
        <f t="shared" si="6"/>
        <v>4053.2550000000347</v>
      </c>
      <c r="Z16" s="59">
        <f t="shared" si="11"/>
        <v>3900403.2661333894</v>
      </c>
      <c r="AA16" s="60"/>
      <c r="BF16" s="21"/>
    </row>
    <row r="17" spans="2:58" ht="15" x14ac:dyDescent="0.2">
      <c r="B17" s="63">
        <v>44986</v>
      </c>
      <c r="C17" s="63">
        <v>45016</v>
      </c>
      <c r="D17" s="64">
        <v>710233.12499998428</v>
      </c>
      <c r="E17" s="64">
        <v>1318.124999999995</v>
      </c>
      <c r="F17" s="49">
        <f t="shared" si="7"/>
        <v>708914.99999998428</v>
      </c>
      <c r="H17" s="64">
        <v>773375.62499998603</v>
      </c>
      <c r="I17" s="64">
        <v>710.62499999999318</v>
      </c>
      <c r="J17" s="49">
        <f t="shared" si="8"/>
        <v>772664.99999998603</v>
      </c>
      <c r="L17" s="64">
        <v>1273128.750000021</v>
      </c>
      <c r="M17" s="64">
        <v>1005.7500000000061</v>
      </c>
      <c r="N17" s="49">
        <f t="shared" si="9"/>
        <v>1272123.000000021</v>
      </c>
      <c r="O17" s="53"/>
      <c r="P17" s="64">
        <v>1274969.2500000063</v>
      </c>
      <c r="Q17" s="64">
        <v>742.50000000001535</v>
      </c>
      <c r="R17" s="49">
        <f t="shared" si="10"/>
        <v>1274226.7500000063</v>
      </c>
      <c r="T17" s="80">
        <v>202327.96</v>
      </c>
      <c r="U17" s="80">
        <v>135.07</v>
      </c>
      <c r="V17" s="79">
        <f t="shared" si="4"/>
        <v>202192.88999999998</v>
      </c>
      <c r="W17" s="57"/>
      <c r="X17" s="58">
        <f t="shared" si="5"/>
        <v>4234034.7099999972</v>
      </c>
      <c r="Y17" s="59">
        <f t="shared" si="6"/>
        <v>3912.0700000000102</v>
      </c>
      <c r="Z17" s="59">
        <f t="shared" si="11"/>
        <v>4230122.6399999969</v>
      </c>
      <c r="BF17" s="21"/>
    </row>
    <row r="18" spans="2:58" ht="15" x14ac:dyDescent="0.2">
      <c r="B18" s="63">
        <v>45017</v>
      </c>
      <c r="C18" s="63">
        <v>45046</v>
      </c>
      <c r="D18" s="64">
        <v>722585.62500000698</v>
      </c>
      <c r="E18" s="64">
        <v>1303.1250000000086</v>
      </c>
      <c r="F18" s="49">
        <f t="shared" si="7"/>
        <v>721282.50000000698</v>
      </c>
      <c r="H18" s="64">
        <v>924015.00000001397</v>
      </c>
      <c r="I18" s="64">
        <v>787.50000000000853</v>
      </c>
      <c r="J18" s="49">
        <f t="shared" si="8"/>
        <v>923227.50000001397</v>
      </c>
      <c r="L18" s="64">
        <v>1227028.4999999916</v>
      </c>
      <c r="M18" s="64">
        <v>1433.2500000000266</v>
      </c>
      <c r="N18" s="49">
        <f t="shared" si="9"/>
        <v>1225595.2499999916</v>
      </c>
      <c r="O18" s="53"/>
      <c r="P18" s="64">
        <v>1379636.9999999937</v>
      </c>
      <c r="Q18" s="64">
        <v>546.74999999998875</v>
      </c>
      <c r="R18" s="49">
        <f t="shared" si="10"/>
        <v>1379090.2499999937</v>
      </c>
      <c r="T18" s="80">
        <v>157627.92919468757</v>
      </c>
      <c r="U18" s="80">
        <v>121.79181525723834</v>
      </c>
      <c r="V18" s="79">
        <f t="shared" si="4"/>
        <v>157506.13737943035</v>
      </c>
      <c r="W18" s="57"/>
      <c r="X18" s="58">
        <f t="shared" si="5"/>
        <v>4410894.0541946944</v>
      </c>
      <c r="Y18" s="59">
        <f t="shared" si="6"/>
        <v>4192.4168152572711</v>
      </c>
      <c r="Z18" s="59">
        <f t="shared" si="11"/>
        <v>4406701.6373794368</v>
      </c>
      <c r="AA18" s="57"/>
      <c r="AB18" s="57"/>
      <c r="BF18" s="21"/>
    </row>
    <row r="19" spans="2:58" ht="15" x14ac:dyDescent="0.2">
      <c r="B19" s="63">
        <v>45047</v>
      </c>
      <c r="C19" s="63">
        <v>45077</v>
      </c>
      <c r="D19" s="64">
        <v>1349529.3749999981</v>
      </c>
      <c r="E19" s="64">
        <v>1436.2499999999727</v>
      </c>
      <c r="F19" s="49">
        <f t="shared" si="7"/>
        <v>1348093.1249999981</v>
      </c>
      <c r="G19" s="34"/>
      <c r="H19" s="64">
        <v>1419706.87499996</v>
      </c>
      <c r="I19" s="64">
        <v>1008.7499999999991</v>
      </c>
      <c r="J19" s="49">
        <f t="shared" si="8"/>
        <v>1418698.12499996</v>
      </c>
      <c r="K19" s="34"/>
      <c r="L19" s="64">
        <v>2247981.7500000065</v>
      </c>
      <c r="M19" s="64">
        <v>1892.2499999999673</v>
      </c>
      <c r="N19" s="49">
        <f t="shared" si="9"/>
        <v>2246089.5000000065</v>
      </c>
      <c r="O19" s="53"/>
      <c r="P19" s="64">
        <v>2422381.4999999767</v>
      </c>
      <c r="Q19" s="64">
        <v>1154.2499999999991</v>
      </c>
      <c r="R19" s="49">
        <f t="shared" si="10"/>
        <v>2421227.2499999767</v>
      </c>
      <c r="T19" s="80">
        <v>243202.05807731219</v>
      </c>
      <c r="U19" s="80">
        <v>145.5</v>
      </c>
      <c r="V19" s="79">
        <f t="shared" si="4"/>
        <v>243056.55807731219</v>
      </c>
      <c r="W19" s="57"/>
      <c r="X19" s="58">
        <f t="shared" si="5"/>
        <v>7682801.5580772534</v>
      </c>
      <c r="Y19" s="59">
        <f t="shared" si="6"/>
        <v>5636.9999999999382</v>
      </c>
      <c r="Z19" s="59">
        <f t="shared" si="11"/>
        <v>7677164.5580772534</v>
      </c>
      <c r="BF19" s="21"/>
    </row>
    <row r="20" spans="2:58" ht="15" x14ac:dyDescent="0.2">
      <c r="B20" s="63">
        <v>45078</v>
      </c>
      <c r="C20" s="63">
        <v>45107</v>
      </c>
      <c r="D20" s="64">
        <v>2598168.7500000261</v>
      </c>
      <c r="E20" s="64">
        <v>136.87500000000341</v>
      </c>
      <c r="F20" s="49">
        <f t="shared" si="7"/>
        <v>2598031.8750000261</v>
      </c>
      <c r="G20" s="34"/>
      <c r="H20" s="64">
        <v>3256387.5000000261</v>
      </c>
      <c r="I20" s="64">
        <v>95.624999999998295</v>
      </c>
      <c r="J20" s="49">
        <f t="shared" si="8"/>
        <v>3256291.8750000261</v>
      </c>
      <c r="K20" s="34"/>
      <c r="L20" s="64">
        <v>4570227.0000000251</v>
      </c>
      <c r="M20" s="64">
        <v>125.99999999998772</v>
      </c>
      <c r="N20" s="49">
        <f t="shared" si="9"/>
        <v>4570101.0000000251</v>
      </c>
      <c r="O20" s="53"/>
      <c r="P20" s="64">
        <v>3798386.9999999935</v>
      </c>
      <c r="Q20" s="64">
        <v>555.75000000000614</v>
      </c>
      <c r="R20" s="49">
        <f t="shared" si="10"/>
        <v>3797831.2499999935</v>
      </c>
      <c r="T20" s="80">
        <v>417093.07635286974</v>
      </c>
      <c r="U20" s="80">
        <v>11.76</v>
      </c>
      <c r="V20" s="79">
        <f t="shared" si="4"/>
        <v>417081.31635286973</v>
      </c>
      <c r="W20" s="57"/>
      <c r="X20" s="58">
        <f t="shared" si="5"/>
        <v>14640263.326352941</v>
      </c>
      <c r="Y20" s="59">
        <f t="shared" si="6"/>
        <v>926.00999999999556</v>
      </c>
      <c r="Z20" s="59">
        <f t="shared" si="11"/>
        <v>14639337.316352941</v>
      </c>
      <c r="BF20" s="21"/>
    </row>
    <row r="21" spans="2:58" ht="15" x14ac:dyDescent="0.2">
      <c r="B21" s="63">
        <v>45108</v>
      </c>
      <c r="C21" s="63">
        <v>45138</v>
      </c>
      <c r="D21" s="64">
        <v>4306936.8749999702</v>
      </c>
      <c r="E21" s="64">
        <v>59.999999999988063</v>
      </c>
      <c r="F21" s="49">
        <f t="shared" si="7"/>
        <v>4306876.8749999702</v>
      </c>
      <c r="G21" s="34"/>
      <c r="H21" s="64">
        <v>5244037.4999999916</v>
      </c>
      <c r="I21" s="64">
        <v>52.499999999994884</v>
      </c>
      <c r="J21" s="49">
        <f t="shared" si="8"/>
        <v>5243984.9999999916</v>
      </c>
      <c r="K21" s="34"/>
      <c r="L21" s="64">
        <v>6885593.9999999767</v>
      </c>
      <c r="M21" s="64">
        <v>189.00000000003274</v>
      </c>
      <c r="N21" s="49">
        <f t="shared" si="9"/>
        <v>6885404.9999999767</v>
      </c>
      <c r="O21" s="53"/>
      <c r="P21" s="64">
        <v>6114791.2500000205</v>
      </c>
      <c r="Q21" s="64">
        <v>587.25000000000307</v>
      </c>
      <c r="R21" s="49">
        <f t="shared" si="10"/>
        <v>6114204.0000000205</v>
      </c>
      <c r="T21" s="80">
        <v>403642.02400233364</v>
      </c>
      <c r="U21" s="80">
        <v>13.64</v>
      </c>
      <c r="V21" s="79">
        <f t="shared" si="4"/>
        <v>403628.38400233362</v>
      </c>
      <c r="W21" s="57"/>
      <c r="X21" s="58">
        <f t="shared" si="5"/>
        <v>22955001.649002295</v>
      </c>
      <c r="Y21" s="59">
        <f t="shared" si="6"/>
        <v>902.39000000001874</v>
      </c>
      <c r="Z21" s="59">
        <f t="shared" si="11"/>
        <v>22954099.259002294</v>
      </c>
      <c r="BF21" s="21"/>
    </row>
    <row r="22" spans="2:58" ht="15" x14ac:dyDescent="0.2">
      <c r="B22" s="63">
        <v>45139</v>
      </c>
      <c r="C22" s="63">
        <v>45169</v>
      </c>
      <c r="D22" s="64">
        <v>3426292.5000000102</v>
      </c>
      <c r="E22" s="64">
        <v>322.50000000000512</v>
      </c>
      <c r="F22" s="49">
        <f t="shared" si="7"/>
        <v>3425970.0000000102</v>
      </c>
      <c r="G22" s="34"/>
      <c r="H22" s="64">
        <v>4163133.7500000228</v>
      </c>
      <c r="I22" s="64">
        <v>155.62500000000767</v>
      </c>
      <c r="J22" s="49">
        <f t="shared" si="8"/>
        <v>4162978.1250000228</v>
      </c>
      <c r="K22" s="34"/>
      <c r="L22" s="64">
        <v>5859517.4999999581</v>
      </c>
      <c r="M22" s="64">
        <v>387.00000000000614</v>
      </c>
      <c r="N22" s="49">
        <f t="shared" si="9"/>
        <v>5859130.4999999581</v>
      </c>
      <c r="O22" s="53"/>
      <c r="P22" s="64">
        <v>5854893.75</v>
      </c>
      <c r="Q22" s="64">
        <v>393.75</v>
      </c>
      <c r="R22" s="49">
        <f t="shared" si="10"/>
        <v>5854500</v>
      </c>
      <c r="T22" s="80">
        <v>458677.22074758681</v>
      </c>
      <c r="U22" s="80">
        <v>11.68</v>
      </c>
      <c r="V22" s="79">
        <f t="shared" si="4"/>
        <v>458665.54074758681</v>
      </c>
      <c r="W22" s="57"/>
      <c r="X22" s="58">
        <f t="shared" si="5"/>
        <v>19762514.720747579</v>
      </c>
      <c r="Y22" s="59">
        <f t="shared" si="6"/>
        <v>1270.5550000000189</v>
      </c>
      <c r="Z22" s="59">
        <f t="shared" si="11"/>
        <v>19761244.165747579</v>
      </c>
      <c r="BF22" s="21"/>
    </row>
    <row r="23" spans="2:58" ht="15" x14ac:dyDescent="0.2">
      <c r="B23" s="63">
        <v>45170</v>
      </c>
      <c r="C23" s="63">
        <v>45199</v>
      </c>
      <c r="D23" s="64">
        <v>1872088.1249999949</v>
      </c>
      <c r="E23" s="64">
        <v>1421.2500000000291</v>
      </c>
      <c r="F23" s="49">
        <f t="shared" si="7"/>
        <v>1870666.8749999949</v>
      </c>
      <c r="G23" s="34"/>
      <c r="H23" s="64">
        <v>2176749.3749999702</v>
      </c>
      <c r="I23" s="64">
        <v>1426.8750000000025</v>
      </c>
      <c r="J23" s="49">
        <f t="shared" si="8"/>
        <v>2175322.4999999702</v>
      </c>
      <c r="K23" s="34"/>
      <c r="L23" s="64">
        <v>3130134.7500000438</v>
      </c>
      <c r="M23" s="64">
        <v>1804.4999999999959</v>
      </c>
      <c r="N23" s="49">
        <f t="shared" si="9"/>
        <v>3128330.2500000438</v>
      </c>
      <c r="O23" s="53"/>
      <c r="P23" s="64">
        <v>3102511.4999999874</v>
      </c>
      <c r="Q23" s="64">
        <v>1237.5</v>
      </c>
      <c r="R23" s="49">
        <f t="shared" si="10"/>
        <v>3101273.9999999874</v>
      </c>
      <c r="T23" s="80">
        <v>345354.37655352312</v>
      </c>
      <c r="U23" s="80">
        <v>113.58</v>
      </c>
      <c r="V23" s="79">
        <f t="shared" si="4"/>
        <v>345240.79655352311</v>
      </c>
      <c r="W23" s="57"/>
      <c r="X23" s="58">
        <f t="shared" si="5"/>
        <v>10626838.126553519</v>
      </c>
      <c r="Y23" s="59">
        <f t="shared" si="6"/>
        <v>6003.7050000000272</v>
      </c>
      <c r="Z23" s="59">
        <f t="shared" si="11"/>
        <v>10620834.421553519</v>
      </c>
      <c r="BF23" s="21"/>
    </row>
    <row r="24" spans="2:58" ht="15" x14ac:dyDescent="0.2">
      <c r="B24" s="63">
        <v>45200</v>
      </c>
      <c r="C24" s="63">
        <v>45230</v>
      </c>
      <c r="D24" s="64">
        <v>507560.62499999825</v>
      </c>
      <c r="E24" s="64">
        <v>2311.8749999999864</v>
      </c>
      <c r="F24" s="49">
        <f t="shared" si="7"/>
        <v>505248.74999999825</v>
      </c>
      <c r="G24" s="34"/>
      <c r="H24" s="64">
        <v>607021.87499999127</v>
      </c>
      <c r="I24" s="64">
        <v>1736.2499999999982</v>
      </c>
      <c r="J24" s="49">
        <f t="shared" si="8"/>
        <v>605285.62499999127</v>
      </c>
      <c r="K24" s="34"/>
      <c r="L24" s="64">
        <v>894248.99999998743</v>
      </c>
      <c r="M24" s="64">
        <v>3199.5000000000064</v>
      </c>
      <c r="N24" s="49">
        <f t="shared" si="9"/>
        <v>891049.49999998743</v>
      </c>
      <c r="O24" s="53"/>
      <c r="P24" s="64">
        <v>955714.50000002515</v>
      </c>
      <c r="Q24" s="64">
        <v>2540.2499999999918</v>
      </c>
      <c r="R24" s="49">
        <f t="shared" si="10"/>
        <v>953174.25000002515</v>
      </c>
      <c r="T24" s="80">
        <v>151444.97440834634</v>
      </c>
      <c r="U24" s="80">
        <v>318.08</v>
      </c>
      <c r="V24" s="79">
        <f t="shared" si="4"/>
        <v>151126.89440834636</v>
      </c>
      <c r="W24" s="57"/>
      <c r="X24" s="58">
        <f t="shared" si="5"/>
        <v>3115990.9744083481</v>
      </c>
      <c r="Y24" s="59">
        <f t="shared" si="6"/>
        <v>10105.954999999982</v>
      </c>
      <c r="Z24" s="59">
        <f t="shared" si="11"/>
        <v>3105885.019408348</v>
      </c>
      <c r="BF24" s="21"/>
    </row>
    <row r="25" spans="2:58" ht="15" x14ac:dyDescent="0.2">
      <c r="B25" s="63">
        <v>45231</v>
      </c>
      <c r="C25" s="63">
        <v>45260</v>
      </c>
      <c r="D25" s="64">
        <v>812820.00000000698</v>
      </c>
      <c r="E25" s="64">
        <v>1702.4999999999864</v>
      </c>
      <c r="F25" s="49">
        <f>D25-E25</f>
        <v>811117.50000000698</v>
      </c>
      <c r="G25" s="34"/>
      <c r="H25" s="64">
        <v>785825.62500001222</v>
      </c>
      <c r="I25" s="64">
        <v>1303.1249999999873</v>
      </c>
      <c r="J25" s="49">
        <f>H25-I25</f>
        <v>784522.50000001222</v>
      </c>
      <c r="K25" s="34"/>
      <c r="L25" s="64">
        <v>1385761.4999999874</v>
      </c>
      <c r="M25" s="64">
        <v>1709.9999999999795</v>
      </c>
      <c r="N25" s="49">
        <f>L25-M25</f>
        <v>1384051.4999999874</v>
      </c>
      <c r="O25" s="53"/>
      <c r="P25" s="64">
        <v>1285393.4999999707</v>
      </c>
      <c r="Q25" s="64">
        <v>1910.250000000002</v>
      </c>
      <c r="R25" s="49">
        <f>P25-Q25</f>
        <v>1283483.2499999707</v>
      </c>
      <c r="T25" s="80">
        <v>294385.63861267793</v>
      </c>
      <c r="U25" s="80">
        <v>239.02</v>
      </c>
      <c r="V25" s="79">
        <f t="shared" si="4"/>
        <v>294146.61861267791</v>
      </c>
      <c r="W25" s="57"/>
      <c r="X25" s="58">
        <f t="shared" si="5"/>
        <v>4564186.2636126559</v>
      </c>
      <c r="Y25" s="59">
        <f t="shared" si="6"/>
        <v>6864.894999999955</v>
      </c>
      <c r="Z25" s="59">
        <f t="shared" si="11"/>
        <v>4557321.3686126564</v>
      </c>
      <c r="BF25" s="21"/>
    </row>
    <row r="26" spans="2:58" ht="15" x14ac:dyDescent="0.2">
      <c r="B26" s="63">
        <v>45261</v>
      </c>
      <c r="C26" s="63">
        <v>45291</v>
      </c>
      <c r="D26" s="64">
        <v>1238218</v>
      </c>
      <c r="E26" s="64">
        <v>1749</v>
      </c>
      <c r="F26" s="49">
        <f>D26-E26</f>
        <v>1236469</v>
      </c>
      <c r="G26" s="34"/>
      <c r="H26" s="64">
        <v>1150162</v>
      </c>
      <c r="I26" s="64">
        <v>1659</v>
      </c>
      <c r="J26" s="49">
        <f>H26-I26</f>
        <v>1148503</v>
      </c>
      <c r="K26" s="34"/>
      <c r="L26" s="64">
        <v>1905676</v>
      </c>
      <c r="M26" s="64">
        <v>2097</v>
      </c>
      <c r="N26" s="49">
        <f>L26-M26</f>
        <v>1903579</v>
      </c>
      <c r="O26" s="53"/>
      <c r="P26" s="64">
        <v>1467248</v>
      </c>
      <c r="Q26" s="64">
        <v>2327</v>
      </c>
      <c r="R26" s="49">
        <f>P26-Q26</f>
        <v>1464921</v>
      </c>
      <c r="T26" s="80">
        <v>368122.32526624721</v>
      </c>
      <c r="U26" s="80">
        <v>415.13</v>
      </c>
      <c r="V26" s="79">
        <f t="shared" si="4"/>
        <v>367707.1952662472</v>
      </c>
      <c r="W26" s="57"/>
      <c r="X26" s="58">
        <f t="shared" si="5"/>
        <v>6129426.3252662476</v>
      </c>
      <c r="Y26" s="59">
        <f t="shared" si="6"/>
        <v>8247.1299999999992</v>
      </c>
      <c r="Z26" s="59">
        <f t="shared" si="11"/>
        <v>6121179.1952662477</v>
      </c>
      <c r="BF26" s="21"/>
    </row>
    <row r="27" spans="2:58" s="29" customFormat="1" ht="27.75" customHeight="1" thickBot="1" x14ac:dyDescent="0.25">
      <c r="B27" s="111" t="s">
        <v>2</v>
      </c>
      <c r="C27" s="112"/>
      <c r="D27" s="50">
        <f>SUM(D12:D26)</f>
        <v>21536461.749999989</v>
      </c>
      <c r="E27" s="51">
        <f>SUM(E12:E26)</f>
        <v>20688.375</v>
      </c>
      <c r="F27" s="52">
        <f>SUM(F12:F26)</f>
        <v>21515773.374999989</v>
      </c>
      <c r="H27" s="50">
        <f>SUM(H12:H26)</f>
        <v>24981423.250000011</v>
      </c>
      <c r="I27" s="51">
        <f>SUM(I12:I26)</f>
        <v>14810.249999999995</v>
      </c>
      <c r="J27" s="52">
        <f>SUM(J12:J26)</f>
        <v>24966613.000000011</v>
      </c>
      <c r="K27" s="21"/>
      <c r="L27" s="54">
        <f>SUM(L12:L26)</f>
        <v>36119119.750000007</v>
      </c>
      <c r="M27" s="55">
        <f>SUM(M12:M26)</f>
        <v>21723.750000000004</v>
      </c>
      <c r="N27" s="56">
        <f>SUM(N12:N26)</f>
        <v>36097396.000000007</v>
      </c>
      <c r="O27" s="53"/>
      <c r="P27" s="54">
        <f>SUM(P12:P26)</f>
        <v>34864659.499999985</v>
      </c>
      <c r="Q27" s="55">
        <f>SUM(Q12:Q26)</f>
        <v>19877</v>
      </c>
      <c r="R27" s="56">
        <f>SUM(R12:R26)</f>
        <v>34844782.499999985</v>
      </c>
      <c r="T27" s="40">
        <f>SUM(T12:T26)</f>
        <v>4196657.2292055618</v>
      </c>
      <c r="U27" s="41">
        <f>SUM(U12:U26)</f>
        <v>2677.4255056070756</v>
      </c>
      <c r="V27" s="41">
        <f>SUM(V12:V26)</f>
        <v>4193979.8036999539</v>
      </c>
      <c r="W27" s="35"/>
      <c r="X27" s="40">
        <f>SUM(X12:X26)</f>
        <v>121698321.47920553</v>
      </c>
      <c r="Y27" s="41">
        <f>SUM(Y12:Y26)</f>
        <v>79776.800505607083</v>
      </c>
      <c r="Z27" s="41">
        <f>SUM(Z12:Z26)</f>
        <v>121618544.67869996</v>
      </c>
      <c r="AA27" s="57"/>
      <c r="AB27" s="57"/>
    </row>
    <row r="28" spans="2:58" x14ac:dyDescent="0.2">
      <c r="F28" s="36"/>
      <c r="J28" s="37"/>
      <c r="O28" s="34"/>
      <c r="R28" s="34"/>
      <c r="V28" s="36"/>
      <c r="W28" s="34"/>
      <c r="AA28" s="57"/>
      <c r="AB28" s="57"/>
      <c r="AH28" s="34"/>
      <c r="AN28" s="34"/>
      <c r="AT28" s="34"/>
      <c r="AX28" s="36"/>
      <c r="AY28" s="36"/>
      <c r="BB28" s="34"/>
      <c r="BF28" s="38"/>
    </row>
    <row r="29" spans="2:58" x14ac:dyDescent="0.2">
      <c r="B29" s="29"/>
      <c r="C29" s="39"/>
      <c r="F29" s="36"/>
      <c r="J29" s="37"/>
      <c r="O29" s="34"/>
      <c r="R29" s="34"/>
      <c r="V29" s="36"/>
      <c r="W29" s="34"/>
      <c r="AA29" s="57"/>
      <c r="AB29" s="57"/>
      <c r="AH29" s="34"/>
      <c r="AN29" s="34"/>
      <c r="AT29" s="34"/>
      <c r="AX29" s="36"/>
      <c r="AY29" s="36"/>
      <c r="BB29" s="34"/>
      <c r="BF29" s="38"/>
    </row>
    <row r="49" spans="20:21" x14ac:dyDescent="0.2">
      <c r="T49" s="61"/>
      <c r="U49" s="61"/>
    </row>
    <row r="50" spans="20:21" x14ac:dyDescent="0.2">
      <c r="T50" s="61"/>
      <c r="U50" s="61"/>
    </row>
    <row r="51" spans="20:21" x14ac:dyDescent="0.2">
      <c r="T51" s="61"/>
      <c r="U51" s="61"/>
    </row>
    <row r="52" spans="20:21" x14ac:dyDescent="0.2">
      <c r="T52" s="61"/>
      <c r="U52" s="61"/>
    </row>
    <row r="53" spans="20:21" x14ac:dyDescent="0.2">
      <c r="T53" s="61"/>
      <c r="U53" s="61"/>
    </row>
    <row r="54" spans="20:21" x14ac:dyDescent="0.2">
      <c r="T54" s="61"/>
      <c r="U54" s="61"/>
    </row>
    <row r="55" spans="20:21" x14ac:dyDescent="0.2">
      <c r="T55" s="61"/>
      <c r="U55" s="61"/>
    </row>
    <row r="56" spans="20:21" x14ac:dyDescent="0.2">
      <c r="T56" s="61"/>
      <c r="U56" s="61"/>
    </row>
    <row r="57" spans="20:21" x14ac:dyDescent="0.2">
      <c r="T57" s="61"/>
      <c r="U57" s="61"/>
    </row>
  </sheetData>
  <mergeCells count="23">
    <mergeCell ref="B27:C27"/>
    <mergeCell ref="T7:V7"/>
    <mergeCell ref="T8:V8"/>
    <mergeCell ref="X9:Z9"/>
    <mergeCell ref="B1:K1"/>
    <mergeCell ref="B2:K2"/>
    <mergeCell ref="B3:K3"/>
    <mergeCell ref="B4:K4"/>
    <mergeCell ref="B5:K5"/>
    <mergeCell ref="H8:J8"/>
    <mergeCell ref="D8:F8"/>
    <mergeCell ref="B7:C10"/>
    <mergeCell ref="T9:V9"/>
    <mergeCell ref="P8:R8"/>
    <mergeCell ref="P9:R9"/>
    <mergeCell ref="L8:N8"/>
    <mergeCell ref="P7:R7"/>
    <mergeCell ref="L9:N9"/>
    <mergeCell ref="H9:J9"/>
    <mergeCell ref="D9:F9"/>
    <mergeCell ref="D7:F7"/>
    <mergeCell ref="H7:J7"/>
    <mergeCell ref="L7:N7"/>
  </mergeCells>
  <conditionalFormatting sqref="W12:W2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300" r:id="rId1"/>
  <ignoredErrors>
    <ignoredError sqref="S27 O27 K27 G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Estimation</vt:lpstr>
      <vt:lpstr>Generation Data</vt:lpstr>
    </vt:vector>
  </TitlesOfParts>
  <Company>ABC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Champok</cp:lastModifiedBy>
  <dcterms:created xsi:type="dcterms:W3CDTF">2013-11-21T07:17:25Z</dcterms:created>
  <dcterms:modified xsi:type="dcterms:W3CDTF">2024-08-12T08:44:29Z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bfac9a77-4a4c-40e6-919e-f4b7b0f5e3f7_Enabled">
    <vt:lpwstr>true</vt:lpwstr>
  </property>
  <property fmtid="{D5CDD505-2E9C-101B-9397-08002B2CF9AE}" pid="5" name="MSIP_Label_bfac9a77-4a4c-40e6-919e-f4b7b0f5e3f7_SetDate">
    <vt:lpwstr>2023-01-13T04:51:42Z</vt:lpwstr>
  </property>
  <property fmtid="{D5CDD505-2E9C-101B-9397-08002B2CF9AE}" pid="6" name="MSIP_Label_bfac9a77-4a4c-40e6-919e-f4b7b0f5e3f7_Method">
    <vt:lpwstr>Privileged</vt:lpwstr>
  </property>
  <property fmtid="{D5CDD505-2E9C-101B-9397-08002B2CF9AE}" pid="7" name="MSIP_Label_bfac9a77-4a4c-40e6-919e-f4b7b0f5e3f7_Name">
    <vt:lpwstr>bfac9a77-4a4c-40e6-919e-f4b7b0f5e3f7</vt:lpwstr>
  </property>
  <property fmtid="{D5CDD505-2E9C-101B-9397-08002B2CF9AE}" pid="8" name="MSIP_Label_bfac9a77-4a4c-40e6-919e-f4b7b0f5e3f7_SiteId">
    <vt:lpwstr>45910e2a-86b0-41e7-8051-c4b8b63b25b7</vt:lpwstr>
  </property>
  <property fmtid="{D5CDD505-2E9C-101B-9397-08002B2CF9AE}" pid="9" name="MSIP_Label_bfac9a77-4a4c-40e6-919e-f4b7b0f5e3f7_ActionId">
    <vt:lpwstr>64467085-0c73-44b7-986e-50ff58ff6e62</vt:lpwstr>
  </property>
  <property fmtid="{D5CDD505-2E9C-101B-9397-08002B2CF9AE}" pid="10" name="MSIP_Label_bfac9a77-4a4c-40e6-919e-f4b7b0f5e3f7_ContentBits">
    <vt:lpwstr>0</vt:lpwstr>
  </property>
</Properties>
</file>