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Austin Paul\Documents\Projects\GS\Antalya\7.Final Report\resub 4\Final files\"/>
    </mc:Choice>
  </mc:AlternateContent>
  <xr:revisionPtr revIDLastSave="0" documentId="13_ncr:1_{3F09619D-BFFC-49A0-8ECB-A03862790E2F}" xr6:coauthVersionLast="47" xr6:coauthVersionMax="47" xr10:uidLastSave="{00000000-0000-0000-0000-000000000000}"/>
  <bookViews>
    <workbookView xWindow="-110" yWindow="-110" windowWidth="19420" windowHeight="10300" tabRatio="502" activeTab="2" xr2:uid="{00000000-000D-0000-FFFF-FFFF00000000}"/>
  </bookViews>
  <sheets>
    <sheet name="ER" sheetId="1" r:id="rId1"/>
    <sheet name="Daily EPIAS " sheetId="3" r:id="rId2"/>
    <sheet name="SDG Contributions" sheetId="2" r:id="rId3"/>
  </sheets>
  <definedNames>
    <definedName name="ectract?">#REF!</definedName>
    <definedName name="_xlnm.Extrac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D4" i="2"/>
  <c r="K49" i="1"/>
  <c r="K46" i="1"/>
  <c r="K45" i="1"/>
  <c r="K47" i="1"/>
  <c r="G46" i="1"/>
  <c r="G45" i="1"/>
  <c r="G44" i="1"/>
  <c r="J38" i="1"/>
  <c r="J37" i="1"/>
  <c r="J36" i="1"/>
  <c r="I40" i="1"/>
  <c r="E32" i="1"/>
  <c r="D32" i="1"/>
  <c r="C32" i="1"/>
  <c r="J27" i="3"/>
  <c r="K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" i="3"/>
  <c r="E8" i="1"/>
  <c r="D8" i="1"/>
  <c r="C8" i="1"/>
  <c r="C14" i="3"/>
  <c r="D14" i="3"/>
  <c r="K48" i="1" l="1"/>
  <c r="N44" i="1"/>
  <c r="G39" i="1"/>
  <c r="I39" i="1"/>
  <c r="I37" i="1"/>
  <c r="I38" i="1"/>
  <c r="I36" i="1"/>
  <c r="G38" i="1"/>
  <c r="G37" i="1"/>
  <c r="I27" i="3"/>
  <c r="B14" i="3"/>
  <c r="P44" i="1" l="1"/>
  <c r="M28" i="1"/>
  <c r="M29" i="1"/>
  <c r="M30" i="1"/>
  <c r="M31" i="1"/>
  <c r="M39" i="1"/>
  <c r="M38" i="1"/>
  <c r="G33" i="1"/>
  <c r="G8" i="1"/>
  <c r="F8" i="1"/>
  <c r="F33" i="1" s="1"/>
  <c r="G32" i="1"/>
  <c r="F32" i="1"/>
  <c r="D33" i="1"/>
  <c r="C33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E31" i="1"/>
  <c r="J31" i="1" s="1"/>
  <c r="E30" i="1"/>
  <c r="J30" i="1" s="1"/>
  <c r="E29" i="1"/>
  <c r="J29" i="1" s="1"/>
  <c r="E28" i="1"/>
  <c r="J28" i="1" s="1"/>
  <c r="L33" i="1"/>
  <c r="K33" i="1"/>
  <c r="H8" i="1" l="1"/>
  <c r="H33" i="1" s="1"/>
  <c r="H32" i="1"/>
  <c r="I28" i="1"/>
  <c r="C38" i="1" s="1"/>
  <c r="E23" i="1"/>
  <c r="J23" i="1" s="1"/>
  <c r="M23" i="1" s="1"/>
  <c r="E24" i="1"/>
  <c r="J24" i="1" s="1"/>
  <c r="M24" i="1" s="1"/>
  <c r="E25" i="1"/>
  <c r="J25" i="1" s="1"/>
  <c r="M25" i="1" s="1"/>
  <c r="E26" i="1"/>
  <c r="J26" i="1" s="1"/>
  <c r="M26" i="1" s="1"/>
  <c r="E27" i="1"/>
  <c r="J27" i="1" s="1"/>
  <c r="M27" i="1" s="1"/>
  <c r="E17" i="1"/>
  <c r="J17" i="1" s="1"/>
  <c r="E18" i="1"/>
  <c r="J18" i="1" s="1"/>
  <c r="E19" i="1"/>
  <c r="J19" i="1" s="1"/>
  <c r="E20" i="1"/>
  <c r="J20" i="1" s="1"/>
  <c r="E21" i="1"/>
  <c r="J21" i="1" s="1"/>
  <c r="E22" i="1"/>
  <c r="J22" i="1" s="1"/>
  <c r="J32" i="1" l="1"/>
  <c r="M17" i="1"/>
  <c r="J5" i="1"/>
  <c r="J6" i="1"/>
  <c r="M6" i="1" s="1"/>
  <c r="J7" i="1"/>
  <c r="M7" i="1" s="1"/>
  <c r="E9" i="1"/>
  <c r="J9" i="1" s="1"/>
  <c r="E10" i="1"/>
  <c r="J10" i="1" s="1"/>
  <c r="M10" i="1" s="1"/>
  <c r="E11" i="1"/>
  <c r="J11" i="1" s="1"/>
  <c r="E12" i="1"/>
  <c r="J12" i="1" s="1"/>
  <c r="E13" i="1"/>
  <c r="J13" i="1" s="1"/>
  <c r="E14" i="1"/>
  <c r="J14" i="1" s="1"/>
  <c r="E15" i="1"/>
  <c r="J15" i="1" s="1"/>
  <c r="E16" i="1"/>
  <c r="M32" i="1" l="1"/>
  <c r="N28" i="1"/>
  <c r="D38" i="1" s="1"/>
  <c r="E33" i="1"/>
  <c r="J8" i="1"/>
  <c r="I4" i="1"/>
  <c r="I33" i="1" s="1"/>
  <c r="J16" i="1"/>
  <c r="M16" i="1" s="1"/>
  <c r="I16" i="1"/>
  <c r="C37" i="1" s="1"/>
  <c r="J4" i="1"/>
  <c r="M4" i="1" s="1"/>
  <c r="M21" i="1"/>
  <c r="M5" i="1"/>
  <c r="M20" i="1"/>
  <c r="M12" i="1"/>
  <c r="M19" i="1"/>
  <c r="M11" i="1"/>
  <c r="M18" i="1"/>
  <c r="M9" i="1"/>
  <c r="M15" i="1"/>
  <c r="M14" i="1"/>
  <c r="M13" i="1"/>
  <c r="M36" i="1"/>
  <c r="M37" i="1"/>
  <c r="J33" i="1" l="1"/>
  <c r="M8" i="1"/>
  <c r="C36" i="1"/>
  <c r="M22" i="1"/>
  <c r="N16" i="1" s="1"/>
  <c r="D37" i="1" s="1"/>
  <c r="G36" i="1"/>
  <c r="C39" i="1" l="1"/>
  <c r="M33" i="1"/>
  <c r="N4" i="1"/>
  <c r="G40" i="1" l="1"/>
  <c r="C40" i="1"/>
  <c r="J49" i="1" s="1"/>
  <c r="N33" i="1"/>
  <c r="D36" i="1"/>
  <c r="D39" i="1" s="1"/>
  <c r="D40" i="1" l="1"/>
</calcChain>
</file>

<file path=xl/sharedStrings.xml><?xml version="1.0" encoding="utf-8"?>
<sst xmlns="http://schemas.openxmlformats.org/spreadsheetml/2006/main" count="100" uniqueCount="69">
  <si>
    <t>Months</t>
  </si>
  <si>
    <t>February</t>
  </si>
  <si>
    <t>March</t>
  </si>
  <si>
    <t>April</t>
  </si>
  <si>
    <t>May</t>
  </si>
  <si>
    <t>July</t>
  </si>
  <si>
    <t>August</t>
  </si>
  <si>
    <t>September</t>
  </si>
  <si>
    <t>November</t>
  </si>
  <si>
    <t>January</t>
  </si>
  <si>
    <t>Year</t>
  </si>
  <si>
    <t xml:space="preserve">Total Energy Provided to the Grid </t>
  </si>
  <si>
    <t>Internal Consumption</t>
  </si>
  <si>
    <t>Net Generation</t>
  </si>
  <si>
    <t>Gross Generation</t>
  </si>
  <si>
    <t xml:space="preserve">June </t>
  </si>
  <si>
    <t>Total</t>
  </si>
  <si>
    <t>EPIAS RECORDS (MWh)</t>
  </si>
  <si>
    <t>Emission Factor (tCO2/MWh)</t>
  </si>
  <si>
    <t>% difference in ER</t>
  </si>
  <si>
    <t>% difference in EG</t>
  </si>
  <si>
    <t>Net Emission Reduction (tCO2)</t>
  </si>
  <si>
    <t>Ex-ante estimation for this MP (MWh)</t>
  </si>
  <si>
    <t>Annual Generation (MWh)</t>
  </si>
  <si>
    <t>Annual Emission Reduction (tCO2)</t>
  </si>
  <si>
    <t>Ex-ante estimation for this MP (tCO2)</t>
  </si>
  <si>
    <t>date 1</t>
  </si>
  <si>
    <t>date 2</t>
  </si>
  <si>
    <t># number of days</t>
  </si>
  <si>
    <t>Total (number of days)</t>
  </si>
  <si>
    <t>Total for this MP</t>
  </si>
  <si>
    <t>Annual for this MP</t>
  </si>
  <si>
    <t>Net Electricity Generation (MWh)</t>
  </si>
  <si>
    <t>Net Electricity Generation (MWH)</t>
  </si>
  <si>
    <t>as per PDD</t>
  </si>
  <si>
    <t>Emission Reduction (tCO2e)</t>
  </si>
  <si>
    <t>Leakage Emissions (tCO2e)</t>
  </si>
  <si>
    <t>Project Emissions (tCO2e)</t>
  </si>
  <si>
    <t>Baseline Emissions (tCO2e)</t>
  </si>
  <si>
    <t>Sustainable Development Goals Targeted</t>
  </si>
  <si>
    <t xml:space="preserve">SDG Impact </t>
  </si>
  <si>
    <t>Amount Achieved</t>
  </si>
  <si>
    <t>Units/ Products</t>
  </si>
  <si>
    <t>MWh</t>
  </si>
  <si>
    <t>Creating employment opportunities</t>
  </si>
  <si>
    <t>People</t>
  </si>
  <si>
    <t>CO2 emission reduction</t>
  </si>
  <si>
    <t>tCO2</t>
  </si>
  <si>
    <t>Production of clean energy</t>
  </si>
  <si>
    <t>#</t>
  </si>
  <si>
    <t>Name</t>
  </si>
  <si>
    <t>Surname</t>
  </si>
  <si>
    <t>List of Employees</t>
  </si>
  <si>
    <t xml:space="preserve">October </t>
  </si>
  <si>
    <t>December</t>
  </si>
  <si>
    <t>METER READING RECORDS (MWh)</t>
  </si>
  <si>
    <t xml:space="preserve">January </t>
  </si>
  <si>
    <t>2022 (24/05/2022 - 31/12/2022)</t>
  </si>
  <si>
    <t>2023 (01/01/2023 - 31/12/2023)</t>
  </si>
  <si>
    <t>2024 (01/01/2024 - 23/05/2024)</t>
  </si>
  <si>
    <t>Date</t>
  </si>
  <si>
    <t xml:space="preserve">Total </t>
  </si>
  <si>
    <t>ER</t>
  </si>
  <si>
    <t>Generation</t>
  </si>
  <si>
    <t>Consumption</t>
  </si>
  <si>
    <t>Net</t>
  </si>
  <si>
    <t>CAPPED at 15% 2022</t>
  </si>
  <si>
    <t>CAPPED at 15% 2023</t>
  </si>
  <si>
    <t>Difference % 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</si>
</sst>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_-* #,##0.00\ _T_L_-;\-* #,##0.00\ _T_L_-;_-* &quot;-&quot;??\ _T_L_-;_-@_-"/>
    <numFmt numFmtId="167" formatCode="#,##0.0000"/>
    <numFmt numFmtId="168" formatCode="#,##0.000"/>
    <numFmt numFmtId="169" formatCode="0.0"/>
  </numFmts>
  <fonts count="23" x14ac:knownFonts="1">
    <font>
      <sz val="10"/>
      <name val="Verdana"/>
    </font>
    <font>
      <sz val="11"/>
      <color theme="1"/>
      <name val="Calibri"/>
      <family val="2"/>
      <charset val="162"/>
      <scheme val="minor"/>
    </font>
    <font>
      <sz val="10"/>
      <name val="Verdana"/>
      <family val="2"/>
      <charset val="162"/>
    </font>
    <font>
      <b/>
      <sz val="10"/>
      <name val="Verdana"/>
      <family val="2"/>
      <charset val="162"/>
    </font>
    <font>
      <b/>
      <sz val="10"/>
      <name val="Verdana"/>
      <family val="2"/>
    </font>
    <font>
      <b/>
      <sz val="10"/>
      <name val="Verdana"/>
      <family val="2"/>
      <charset val="16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b/>
      <sz val="12"/>
      <name val="Verdana"/>
      <family val="2"/>
      <charset val="162"/>
    </font>
    <font>
      <b/>
      <sz val="12"/>
      <name val="Verdana"/>
      <family val="2"/>
    </font>
    <font>
      <sz val="10"/>
      <name val="Arial"/>
      <family val="2"/>
      <charset val="162"/>
    </font>
    <font>
      <sz val="8"/>
      <name val="Verdana"/>
      <family val="2"/>
      <charset val="162"/>
    </font>
    <font>
      <sz val="12"/>
      <name val="Verdana"/>
      <family val="2"/>
      <charset val="162"/>
    </font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0"/>
      <color rgb="FFFFFFFF"/>
      <name val="Verdana"/>
      <family val="2"/>
      <charset val="162"/>
    </font>
    <font>
      <sz val="10"/>
      <color rgb="FF515151"/>
      <name val="Verdana"/>
      <family val="2"/>
      <charset val="162"/>
    </font>
    <font>
      <sz val="10"/>
      <color rgb="FF4D4D4C"/>
      <name val="Verdana"/>
      <family val="2"/>
      <charset val="162"/>
    </font>
    <font>
      <b/>
      <sz val="10"/>
      <color rgb="FF515151"/>
      <name val="Verdana"/>
      <family val="2"/>
      <charset val="162"/>
    </font>
    <font>
      <b/>
      <sz val="11"/>
      <color theme="1"/>
      <name val="Calibri"/>
      <family val="2"/>
      <charset val="16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9B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3" fontId="2" fillId="0" borderId="0" applyFont="0" applyFill="0" applyBorder="0" applyAlignment="0" applyProtection="0"/>
    <xf numFmtId="0" fontId="7" fillId="0" borderId="0"/>
    <xf numFmtId="0" fontId="13" fillId="0" borderId="0"/>
    <xf numFmtId="0" fontId="6" fillId="0" borderId="0"/>
    <xf numFmtId="0" fontId="10" fillId="0" borderId="0"/>
    <xf numFmtId="0" fontId="7" fillId="0" borderId="0"/>
    <xf numFmtId="0" fontId="1" fillId="0" borderId="0"/>
    <xf numFmtId="0" fontId="14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0" borderId="0"/>
    <xf numFmtId="0" fontId="2" fillId="0" borderId="0"/>
  </cellStyleXfs>
  <cellXfs count="10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3" fontId="17" fillId="7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3" fillId="7" borderId="1" xfId="0" applyFont="1" applyFill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2" fillId="0" borderId="0" xfId="0" applyFont="1"/>
    <xf numFmtId="0" fontId="18" fillId="10" borderId="0" xfId="0" applyFont="1" applyFill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0" fontId="12" fillId="7" borderId="1" xfId="0" applyFont="1" applyFill="1" applyBorder="1" applyAlignment="1">
      <alignment vertic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vertical="center"/>
    </xf>
    <xf numFmtId="0" fontId="0" fillId="8" borderId="1" xfId="0" applyFill="1" applyBorder="1"/>
    <xf numFmtId="0" fontId="0" fillId="11" borderId="1" xfId="0" applyFill="1" applyBorder="1"/>
    <xf numFmtId="0" fontId="3" fillId="7" borderId="2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vertical="center"/>
    </xf>
    <xf numFmtId="3" fontId="3" fillId="8" borderId="1" xfId="0" applyNumberFormat="1" applyFont="1" applyFill="1" applyBorder="1" applyAlignment="1">
      <alignment horizontal="center" vertical="center" wrapText="1"/>
    </xf>
    <xf numFmtId="4" fontId="3" fillId="9" borderId="1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11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167" fontId="2" fillId="8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1" fillId="0" borderId="1" xfId="0" applyFont="1" applyBorder="1" applyAlignment="1">
      <alignment vertical="center" wrapText="1"/>
    </xf>
    <xf numFmtId="0" fontId="17" fillId="7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/>
    </xf>
    <xf numFmtId="3" fontId="3" fillId="12" borderId="1" xfId="0" applyNumberFormat="1" applyFont="1" applyFill="1" applyBorder="1" applyAlignment="1">
      <alignment horizontal="center" vertical="center" wrapText="1"/>
    </xf>
    <xf numFmtId="168" fontId="3" fillId="9" borderId="1" xfId="0" applyNumberFormat="1" applyFont="1" applyFill="1" applyBorder="1" applyAlignment="1">
      <alignment horizontal="center" vertical="center"/>
    </xf>
    <xf numFmtId="167" fontId="3" fillId="9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9" fontId="0" fillId="0" borderId="1" xfId="0" applyNumberFormat="1" applyBorder="1" applyAlignment="1">
      <alignment horizontal="center"/>
    </xf>
    <xf numFmtId="169" fontId="0" fillId="0" borderId="0" xfId="0" applyNumberFormat="1"/>
    <xf numFmtId="0" fontId="2" fillId="0" borderId="1" xfId="0" applyFont="1" applyBorder="1" applyAlignment="1">
      <alignment vertical="center"/>
    </xf>
    <xf numFmtId="0" fontId="0" fillId="13" borderId="1" xfId="0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0" fontId="0" fillId="13" borderId="0" xfId="0" applyFill="1" applyAlignment="1">
      <alignment vertical="center"/>
    </xf>
    <xf numFmtId="2" fontId="0" fillId="13" borderId="1" xfId="0" applyNumberFormat="1" applyFill="1" applyBorder="1" applyAlignment="1">
      <alignment vertical="center"/>
    </xf>
    <xf numFmtId="2" fontId="2" fillId="13" borderId="1" xfId="0" applyNumberFormat="1" applyFont="1" applyFill="1" applyBorder="1" applyAlignment="1">
      <alignment vertical="center"/>
    </xf>
    <xf numFmtId="0" fontId="3" fillId="13" borderId="1" xfId="0" applyFont="1" applyFill="1" applyBorder="1" applyAlignment="1">
      <alignment horizontal="center" vertical="center" wrapText="1"/>
    </xf>
    <xf numFmtId="165" fontId="2" fillId="13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 wrapText="1"/>
    </xf>
    <xf numFmtId="3" fontId="2" fillId="14" borderId="1" xfId="0" applyNumberFormat="1" applyFont="1" applyFill="1" applyBorder="1" applyAlignment="1">
      <alignment horizontal="center" vertical="center"/>
    </xf>
    <xf numFmtId="3" fontId="3" fillId="14" borderId="1" xfId="0" applyNumberFormat="1" applyFont="1" applyFill="1" applyBorder="1" applyAlignment="1">
      <alignment horizontal="center" vertical="center"/>
    </xf>
    <xf numFmtId="3" fontId="0" fillId="13" borderId="1" xfId="0" applyNumberFormat="1" applyFill="1" applyBorder="1" applyAlignment="1">
      <alignment vertical="center"/>
    </xf>
    <xf numFmtId="3" fontId="3" fillId="8" borderId="1" xfId="1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3" fillId="11" borderId="2" xfId="1" applyNumberFormat="1" applyFont="1" applyFill="1" applyBorder="1" applyAlignment="1">
      <alignment horizontal="center" vertical="center"/>
    </xf>
    <xf numFmtId="4" fontId="3" fillId="8" borderId="2" xfId="1" applyNumberFormat="1" applyFont="1" applyFill="1" applyBorder="1" applyAlignment="1">
      <alignment horizontal="center" vertical="center"/>
    </xf>
    <xf numFmtId="3" fontId="3" fillId="11" borderId="1" xfId="1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" fontId="3" fillId="8" borderId="3" xfId="1" applyNumberFormat="1" applyFont="1" applyFill="1" applyBorder="1" applyAlignment="1">
      <alignment horizontal="center" vertical="center"/>
    </xf>
    <xf numFmtId="4" fontId="3" fillId="8" borderId="4" xfId="1" applyNumberFormat="1" applyFont="1" applyFill="1" applyBorder="1" applyAlignment="1">
      <alignment horizontal="center" vertical="center"/>
    </xf>
    <xf numFmtId="4" fontId="3" fillId="8" borderId="5" xfId="1" applyNumberFormat="1" applyFont="1" applyFill="1" applyBorder="1" applyAlignment="1">
      <alignment horizontal="center" vertical="center"/>
    </xf>
    <xf numFmtId="3" fontId="3" fillId="8" borderId="3" xfId="1" applyNumberFormat="1" applyFont="1" applyFill="1" applyBorder="1" applyAlignment="1">
      <alignment horizontal="center" vertical="center"/>
    </xf>
    <xf numFmtId="3" fontId="3" fillId="8" borderId="4" xfId="1" applyNumberFormat="1" applyFont="1" applyFill="1" applyBorder="1" applyAlignment="1">
      <alignment horizontal="center" vertical="center"/>
    </xf>
    <xf numFmtId="3" fontId="3" fillId="8" borderId="5" xfId="1" applyNumberFormat="1" applyFont="1" applyFill="1" applyBorder="1" applyAlignment="1">
      <alignment horizontal="center" vertical="center"/>
    </xf>
    <xf numFmtId="0" fontId="0" fillId="12" borderId="6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0" fontId="0" fillId="12" borderId="8" xfId="0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12" borderId="10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12" borderId="12" xfId="0" applyFill="1" applyBorder="1" applyAlignment="1">
      <alignment horizontal="center"/>
    </xf>
    <xf numFmtId="0" fontId="0" fillId="12" borderId="13" xfId="0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</cellXfs>
  <cellStyles count="13">
    <cellStyle name="Comma" xfId="1" builtinId="3"/>
    <cellStyle name="Köprü 2" xfId="8" xr:uid="{02038C12-6590-4B79-8039-8D134008DB22}"/>
    <cellStyle name="Normal" xfId="0" builtinId="0"/>
    <cellStyle name="Normal 2" xfId="2" xr:uid="{00000000-0005-0000-0000-000002000000}"/>
    <cellStyle name="Normal 2 2" xfId="11" xr:uid="{DE402067-3AAB-47EA-A8A5-99409C3E5B2D}"/>
    <cellStyle name="Normal 20" xfId="3" xr:uid="{00000000-0005-0000-0000-000003000000}"/>
    <cellStyle name="Normal 3" xfId="4" xr:uid="{00000000-0005-0000-0000-000004000000}"/>
    <cellStyle name="Normal 4" xfId="5" xr:uid="{00000000-0005-0000-0000-000005000000}"/>
    <cellStyle name="Normal 5" xfId="12" xr:uid="{A18994E9-A8CD-4CB9-991C-8AEB6EF44852}"/>
    <cellStyle name="Normal 7" xfId="6" xr:uid="{00000000-0005-0000-0000-000006000000}"/>
    <cellStyle name="Normal 9 2" xfId="7" xr:uid="{6028B00D-1F53-423C-8070-678DEA7F328F}"/>
    <cellStyle name="Virgül 2" xfId="10" xr:uid="{BF61D05E-BEFE-499E-9C35-8B80694B9D5C}"/>
    <cellStyle name="Virgül 4 2" xfId="9" xr:uid="{8520CEE4-C54B-416A-91D8-AB4230E46EF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3"/>
  <sheetViews>
    <sheetView topLeftCell="F40" zoomScale="70" zoomScaleNormal="70" workbookViewId="0">
      <selection activeCell="K48" sqref="K48"/>
    </sheetView>
  </sheetViews>
  <sheetFormatPr defaultColWidth="11" defaultRowHeight="13.5" x14ac:dyDescent="0.3"/>
  <cols>
    <col min="1" max="1" width="23.765625" style="2" customWidth="1"/>
    <col min="2" max="2" width="17.3828125" style="2" customWidth="1"/>
    <col min="3" max="5" width="15.15234375" style="2" customWidth="1"/>
    <col min="6" max="6" width="24" style="2" customWidth="1"/>
    <col min="7" max="8" width="15.15234375" style="2" customWidth="1"/>
    <col min="9" max="9" width="16.765625" style="2" customWidth="1"/>
    <col min="10" max="10" width="23.23046875" style="2" customWidth="1"/>
    <col min="11" max="11" width="29.3828125" style="2" customWidth="1"/>
    <col min="12" max="12" width="13.84375" style="2" customWidth="1"/>
    <col min="13" max="13" width="23.765625" style="2" customWidth="1"/>
    <col min="14" max="14" width="27.3828125" style="2" customWidth="1"/>
    <col min="15" max="16384" width="11" style="2"/>
  </cols>
  <sheetData>
    <row r="1" spans="1:14" x14ac:dyDescent="0.3">
      <c r="A1" s="75" t="s">
        <v>11</v>
      </c>
      <c r="B1" s="75"/>
      <c r="C1" s="38"/>
      <c r="D1" s="38"/>
      <c r="E1" s="38"/>
      <c r="F1" s="38"/>
      <c r="G1" s="38"/>
      <c r="H1" s="38"/>
    </row>
    <row r="2" spans="1:14" x14ac:dyDescent="0.3">
      <c r="A2" s="75"/>
      <c r="B2" s="75"/>
      <c r="C2" s="76" t="s">
        <v>17</v>
      </c>
      <c r="D2" s="76"/>
      <c r="E2" s="76"/>
      <c r="F2" s="77" t="s">
        <v>55</v>
      </c>
      <c r="G2" s="77"/>
      <c r="H2" s="77"/>
    </row>
    <row r="3" spans="1:14" s="1" customFormat="1" ht="38.5" customHeight="1" x14ac:dyDescent="0.3">
      <c r="A3" s="39" t="s">
        <v>10</v>
      </c>
      <c r="B3" s="40" t="s">
        <v>0</v>
      </c>
      <c r="C3" s="41" t="s">
        <v>14</v>
      </c>
      <c r="D3" s="42" t="s">
        <v>12</v>
      </c>
      <c r="E3" s="43" t="s">
        <v>13</v>
      </c>
      <c r="F3" s="41" t="s">
        <v>14</v>
      </c>
      <c r="G3" s="42" t="s">
        <v>12</v>
      </c>
      <c r="H3" s="43" t="s">
        <v>13</v>
      </c>
      <c r="I3" s="32" t="s">
        <v>33</v>
      </c>
      <c r="J3" s="46" t="s">
        <v>38</v>
      </c>
      <c r="K3" s="46" t="s">
        <v>37</v>
      </c>
      <c r="L3" s="46" t="s">
        <v>36</v>
      </c>
      <c r="M3" s="46" t="s">
        <v>35</v>
      </c>
      <c r="N3" s="20" t="s">
        <v>21</v>
      </c>
    </row>
    <row r="4" spans="1:14" ht="13.5" customHeight="1" x14ac:dyDescent="0.3">
      <c r="A4" s="78" t="s">
        <v>57</v>
      </c>
      <c r="B4" s="53" t="s">
        <v>9</v>
      </c>
      <c r="C4" s="91"/>
      <c r="D4" s="92"/>
      <c r="E4" s="92"/>
      <c r="F4" s="92"/>
      <c r="G4" s="92"/>
      <c r="H4" s="93"/>
      <c r="I4" s="79">
        <f>SUM(E8:E15)</f>
        <v>36790.206800000007</v>
      </c>
      <c r="J4" s="54">
        <f t="shared" ref="J4:J32" si="0">ROUNDDOWN(E4*$B$34,0)</f>
        <v>0</v>
      </c>
      <c r="K4" s="54">
        <v>0</v>
      </c>
      <c r="L4" s="54">
        <v>0</v>
      </c>
      <c r="M4" s="54">
        <f t="shared" ref="M4:M32" si="1">J4-K4-L4</f>
        <v>0</v>
      </c>
      <c r="N4" s="81">
        <f>SUM(M8:M15)</f>
        <v>23866</v>
      </c>
    </row>
    <row r="5" spans="1:14" ht="13.5" customHeight="1" x14ac:dyDescent="0.3">
      <c r="A5" s="78"/>
      <c r="B5" s="53" t="s">
        <v>1</v>
      </c>
      <c r="C5" s="94"/>
      <c r="D5" s="95"/>
      <c r="E5" s="95"/>
      <c r="F5" s="95"/>
      <c r="G5" s="95"/>
      <c r="H5" s="96"/>
      <c r="I5" s="79"/>
      <c r="J5" s="54">
        <f t="shared" si="0"/>
        <v>0</v>
      </c>
      <c r="K5" s="54">
        <v>0</v>
      </c>
      <c r="L5" s="54">
        <v>0</v>
      </c>
      <c r="M5" s="54">
        <f t="shared" si="1"/>
        <v>0</v>
      </c>
      <c r="N5" s="81"/>
    </row>
    <row r="6" spans="1:14" ht="13.5" customHeight="1" x14ac:dyDescent="0.3">
      <c r="A6" s="78"/>
      <c r="B6" s="53" t="s">
        <v>2</v>
      </c>
      <c r="C6" s="94"/>
      <c r="D6" s="95"/>
      <c r="E6" s="95"/>
      <c r="F6" s="95"/>
      <c r="G6" s="95"/>
      <c r="H6" s="96"/>
      <c r="I6" s="79"/>
      <c r="J6" s="54">
        <f t="shared" si="0"/>
        <v>0</v>
      </c>
      <c r="K6" s="54">
        <v>0</v>
      </c>
      <c r="L6" s="54">
        <v>0</v>
      </c>
      <c r="M6" s="54">
        <f t="shared" si="1"/>
        <v>0</v>
      </c>
      <c r="N6" s="81"/>
    </row>
    <row r="7" spans="1:14" ht="13.5" customHeight="1" x14ac:dyDescent="0.3">
      <c r="A7" s="78"/>
      <c r="B7" s="53" t="s">
        <v>3</v>
      </c>
      <c r="C7" s="97"/>
      <c r="D7" s="98"/>
      <c r="E7" s="98"/>
      <c r="F7" s="98"/>
      <c r="G7" s="98"/>
      <c r="H7" s="99"/>
      <c r="I7" s="79"/>
      <c r="J7" s="54">
        <f t="shared" si="0"/>
        <v>0</v>
      </c>
      <c r="K7" s="54">
        <v>0</v>
      </c>
      <c r="L7" s="54">
        <v>0</v>
      </c>
      <c r="M7" s="54">
        <f t="shared" si="1"/>
        <v>0</v>
      </c>
      <c r="N7" s="81"/>
    </row>
    <row r="8" spans="1:14" ht="13.5" customHeight="1" x14ac:dyDescent="0.3">
      <c r="A8" s="78"/>
      <c r="B8" s="29" t="s">
        <v>4</v>
      </c>
      <c r="C8" s="44">
        <f>'Daily EPIAS '!B14</f>
        <v>1589.299</v>
      </c>
      <c r="D8" s="44">
        <f>'Daily EPIAS '!C14</f>
        <v>22.68199999999996</v>
      </c>
      <c r="E8" s="44">
        <f>C8-D8</f>
        <v>1566.617</v>
      </c>
      <c r="F8" s="31">
        <f>5738.985*8/31</f>
        <v>1481.0283870967742</v>
      </c>
      <c r="G8" s="31">
        <f>16.065*8/31</f>
        <v>4.1458064516129038</v>
      </c>
      <c r="H8" s="44">
        <f t="shared" ref="H8:H32" si="2">F8-G8</f>
        <v>1476.8825806451612</v>
      </c>
      <c r="I8" s="79"/>
      <c r="J8" s="47">
        <f t="shared" si="0"/>
        <v>1016</v>
      </c>
      <c r="K8" s="47">
        <v>0</v>
      </c>
      <c r="L8" s="47">
        <v>0</v>
      </c>
      <c r="M8" s="47">
        <f t="shared" si="1"/>
        <v>1016</v>
      </c>
      <c r="N8" s="81"/>
    </row>
    <row r="9" spans="1:14" ht="13.5" customHeight="1" x14ac:dyDescent="0.3">
      <c r="A9" s="78"/>
      <c r="B9" s="29" t="s">
        <v>15</v>
      </c>
      <c r="C9" s="31">
        <v>5691.0924000000005</v>
      </c>
      <c r="D9" s="31">
        <v>16.632000000000001</v>
      </c>
      <c r="E9" s="44">
        <f t="shared" ref="E9:E31" si="3">C9-D9</f>
        <v>5674.4604000000008</v>
      </c>
      <c r="F9" s="31">
        <v>5691.0924000000005</v>
      </c>
      <c r="G9" s="31">
        <v>16.632000000000001</v>
      </c>
      <c r="H9" s="44">
        <f t="shared" si="2"/>
        <v>5674.4604000000008</v>
      </c>
      <c r="I9" s="79"/>
      <c r="J9" s="47">
        <f t="shared" si="0"/>
        <v>3681</v>
      </c>
      <c r="K9" s="47">
        <v>0</v>
      </c>
      <c r="L9" s="47">
        <v>0</v>
      </c>
      <c r="M9" s="47">
        <f t="shared" si="1"/>
        <v>3681</v>
      </c>
      <c r="N9" s="81"/>
    </row>
    <row r="10" spans="1:14" ht="13.5" customHeight="1" x14ac:dyDescent="0.3">
      <c r="A10" s="78"/>
      <c r="B10" s="29" t="s">
        <v>5</v>
      </c>
      <c r="C10" s="31">
        <v>7090.1837999999998</v>
      </c>
      <c r="D10" s="31">
        <v>19.5426</v>
      </c>
      <c r="E10" s="44">
        <f t="shared" si="3"/>
        <v>7070.6412</v>
      </c>
      <c r="F10" s="31">
        <v>7090.1837999999998</v>
      </c>
      <c r="G10" s="31">
        <v>19.5426</v>
      </c>
      <c r="H10" s="44">
        <f t="shared" si="2"/>
        <v>7070.6412</v>
      </c>
      <c r="I10" s="79"/>
      <c r="J10" s="47">
        <f t="shared" si="0"/>
        <v>4587</v>
      </c>
      <c r="K10" s="47">
        <v>0</v>
      </c>
      <c r="L10" s="47">
        <v>0</v>
      </c>
      <c r="M10" s="47">
        <f t="shared" si="1"/>
        <v>4587</v>
      </c>
      <c r="N10" s="81"/>
    </row>
    <row r="11" spans="1:14" ht="13.5" customHeight="1" x14ac:dyDescent="0.3">
      <c r="A11" s="78"/>
      <c r="B11" s="29" t="s">
        <v>6</v>
      </c>
      <c r="C11" s="31">
        <v>6328.2870000000003</v>
      </c>
      <c r="D11" s="31">
        <v>20.676600000000001</v>
      </c>
      <c r="E11" s="44">
        <f t="shared" si="3"/>
        <v>6307.6104000000005</v>
      </c>
      <c r="F11" s="31">
        <v>6328.2870000000003</v>
      </c>
      <c r="G11" s="31">
        <v>20.676600000000001</v>
      </c>
      <c r="H11" s="44">
        <f t="shared" si="2"/>
        <v>6307.6104000000005</v>
      </c>
      <c r="I11" s="79"/>
      <c r="J11" s="47">
        <f t="shared" si="0"/>
        <v>4092</v>
      </c>
      <c r="K11" s="47">
        <v>0</v>
      </c>
      <c r="L11" s="47">
        <v>0</v>
      </c>
      <c r="M11" s="47">
        <f t="shared" si="1"/>
        <v>4092</v>
      </c>
      <c r="N11" s="81"/>
    </row>
    <row r="12" spans="1:14" ht="13.5" customHeight="1" x14ac:dyDescent="0.3">
      <c r="A12" s="78"/>
      <c r="B12" s="29" t="s">
        <v>7</v>
      </c>
      <c r="C12" s="31">
        <v>5922.5796</v>
      </c>
      <c r="D12" s="31">
        <v>21.659400000000002</v>
      </c>
      <c r="E12" s="44">
        <f t="shared" si="3"/>
        <v>5900.9202000000005</v>
      </c>
      <c r="F12" s="31">
        <v>5922.5796</v>
      </c>
      <c r="G12" s="31">
        <v>21.659400000000002</v>
      </c>
      <c r="H12" s="44">
        <f t="shared" si="2"/>
        <v>5900.9202000000005</v>
      </c>
      <c r="I12" s="79"/>
      <c r="J12" s="47">
        <f t="shared" si="0"/>
        <v>3828</v>
      </c>
      <c r="K12" s="47">
        <v>0</v>
      </c>
      <c r="L12" s="47">
        <v>0</v>
      </c>
      <c r="M12" s="47">
        <f t="shared" si="1"/>
        <v>3828</v>
      </c>
      <c r="N12" s="81"/>
    </row>
    <row r="13" spans="1:14" ht="13.5" customHeight="1" x14ac:dyDescent="0.3">
      <c r="A13" s="78"/>
      <c r="B13" s="29" t="s">
        <v>53</v>
      </c>
      <c r="C13" s="31">
        <v>4615.4934000000003</v>
      </c>
      <c r="D13" s="31">
        <v>25.061399999999999</v>
      </c>
      <c r="E13" s="44">
        <f t="shared" si="3"/>
        <v>4590.4320000000007</v>
      </c>
      <c r="F13" s="31">
        <v>4615.4934000000003</v>
      </c>
      <c r="G13" s="31">
        <v>25.061399999999999</v>
      </c>
      <c r="H13" s="44">
        <f t="shared" si="2"/>
        <v>4590.4320000000007</v>
      </c>
      <c r="I13" s="79"/>
      <c r="J13" s="47">
        <f t="shared" si="0"/>
        <v>2978</v>
      </c>
      <c r="K13" s="47">
        <v>0</v>
      </c>
      <c r="L13" s="47">
        <v>0</v>
      </c>
      <c r="M13" s="47">
        <f t="shared" si="1"/>
        <v>2978</v>
      </c>
      <c r="N13" s="81"/>
    </row>
    <row r="14" spans="1:14" ht="13.5" customHeight="1" x14ac:dyDescent="0.3">
      <c r="A14" s="78"/>
      <c r="B14" s="29" t="s">
        <v>8</v>
      </c>
      <c r="C14" s="31">
        <v>3184.9146000000001</v>
      </c>
      <c r="D14" s="31">
        <v>27.745200000000001</v>
      </c>
      <c r="E14" s="44">
        <f t="shared" si="3"/>
        <v>3157.1694000000002</v>
      </c>
      <c r="F14" s="31">
        <v>3184.9146000000001</v>
      </c>
      <c r="G14" s="31">
        <v>27.745200000000001</v>
      </c>
      <c r="H14" s="44">
        <f t="shared" si="2"/>
        <v>3157.1694000000002</v>
      </c>
      <c r="I14" s="79"/>
      <c r="J14" s="47">
        <f t="shared" si="0"/>
        <v>2048</v>
      </c>
      <c r="K14" s="47">
        <v>0</v>
      </c>
      <c r="L14" s="47">
        <v>0</v>
      </c>
      <c r="M14" s="47">
        <f t="shared" si="1"/>
        <v>2048</v>
      </c>
      <c r="N14" s="81"/>
    </row>
    <row r="15" spans="1:14" ht="13.5" customHeight="1" x14ac:dyDescent="0.3">
      <c r="A15" s="78"/>
      <c r="B15" s="29" t="s">
        <v>54</v>
      </c>
      <c r="C15" s="31">
        <v>2553.2388000000001</v>
      </c>
      <c r="D15" s="31">
        <v>30.8826</v>
      </c>
      <c r="E15" s="44">
        <f t="shared" si="3"/>
        <v>2522.3562000000002</v>
      </c>
      <c r="F15" s="31">
        <v>2553.2388000000001</v>
      </c>
      <c r="G15" s="31">
        <v>30.8826</v>
      </c>
      <c r="H15" s="44">
        <f t="shared" si="2"/>
        <v>2522.3562000000002</v>
      </c>
      <c r="I15" s="79"/>
      <c r="J15" s="47">
        <f t="shared" si="0"/>
        <v>1636</v>
      </c>
      <c r="K15" s="47">
        <v>0</v>
      </c>
      <c r="L15" s="47">
        <v>0</v>
      </c>
      <c r="M15" s="47">
        <f t="shared" si="1"/>
        <v>1636</v>
      </c>
      <c r="N15" s="81"/>
    </row>
    <row r="16" spans="1:14" ht="13.5" customHeight="1" x14ac:dyDescent="0.3">
      <c r="A16" s="78" t="s">
        <v>58</v>
      </c>
      <c r="B16" s="29" t="s">
        <v>9</v>
      </c>
      <c r="C16" s="30">
        <v>2853.2195999999999</v>
      </c>
      <c r="D16" s="30">
        <v>31.6008</v>
      </c>
      <c r="E16" s="45">
        <f t="shared" si="3"/>
        <v>2821.6187999999997</v>
      </c>
      <c r="F16" s="30">
        <v>2853.2195999999999</v>
      </c>
      <c r="G16" s="30">
        <v>31.6008</v>
      </c>
      <c r="H16" s="45">
        <f t="shared" si="2"/>
        <v>2821.6187999999997</v>
      </c>
      <c r="I16" s="80">
        <f>SUM(E16:E27)</f>
        <v>56144.642399999997</v>
      </c>
      <c r="J16" s="34">
        <f t="shared" si="0"/>
        <v>1830</v>
      </c>
      <c r="K16" s="34">
        <v>0</v>
      </c>
      <c r="L16" s="34">
        <v>0</v>
      </c>
      <c r="M16" s="34">
        <f t="shared" si="1"/>
        <v>1830</v>
      </c>
      <c r="N16" s="73">
        <f>SUM(M16:M27)</f>
        <v>36421</v>
      </c>
    </row>
    <row r="17" spans="1:14" ht="13.5" customHeight="1" x14ac:dyDescent="0.3">
      <c r="A17" s="78"/>
      <c r="B17" s="29" t="s">
        <v>1</v>
      </c>
      <c r="C17" s="30">
        <v>4028.9886000000001</v>
      </c>
      <c r="D17" s="30">
        <v>26.649000000000001</v>
      </c>
      <c r="E17" s="45">
        <f t="shared" si="3"/>
        <v>4002.3396000000002</v>
      </c>
      <c r="F17" s="30">
        <v>4028.9886000000001</v>
      </c>
      <c r="G17" s="30">
        <v>26.649000000000001</v>
      </c>
      <c r="H17" s="45">
        <f t="shared" si="2"/>
        <v>4002.3396000000002</v>
      </c>
      <c r="I17" s="80"/>
      <c r="J17" s="34">
        <f t="shared" si="0"/>
        <v>2596</v>
      </c>
      <c r="K17" s="34">
        <v>0</v>
      </c>
      <c r="L17" s="34">
        <v>0</v>
      </c>
      <c r="M17" s="34">
        <f t="shared" si="1"/>
        <v>2596</v>
      </c>
      <c r="N17" s="73"/>
    </row>
    <row r="18" spans="1:14" ht="13.5" customHeight="1" x14ac:dyDescent="0.3">
      <c r="A18" s="78"/>
      <c r="B18" s="29" t="s">
        <v>2</v>
      </c>
      <c r="C18" s="30">
        <v>4500.1656000000003</v>
      </c>
      <c r="D18" s="30">
        <v>25.326000000000001</v>
      </c>
      <c r="E18" s="45">
        <f t="shared" si="3"/>
        <v>4474.8396000000002</v>
      </c>
      <c r="F18" s="30">
        <v>4500.1656000000003</v>
      </c>
      <c r="G18" s="30">
        <v>25.326000000000001</v>
      </c>
      <c r="H18" s="45">
        <f t="shared" si="2"/>
        <v>4474.8396000000002</v>
      </c>
      <c r="I18" s="80"/>
      <c r="J18" s="34">
        <f t="shared" si="0"/>
        <v>2903</v>
      </c>
      <c r="K18" s="34">
        <v>0</v>
      </c>
      <c r="L18" s="34">
        <v>0</v>
      </c>
      <c r="M18" s="34">
        <f t="shared" si="1"/>
        <v>2903</v>
      </c>
      <c r="N18" s="73"/>
    </row>
    <row r="19" spans="1:14" ht="13.5" customHeight="1" x14ac:dyDescent="0.3">
      <c r="A19" s="78"/>
      <c r="B19" s="29" t="s">
        <v>3</v>
      </c>
      <c r="C19" s="30">
        <v>4937.3226000000004</v>
      </c>
      <c r="D19" s="30">
        <v>21.810600000000001</v>
      </c>
      <c r="E19" s="45">
        <f t="shared" si="3"/>
        <v>4915.5120000000006</v>
      </c>
      <c r="F19" s="30">
        <v>4937.3226000000004</v>
      </c>
      <c r="G19" s="30">
        <v>21.810600000000001</v>
      </c>
      <c r="H19" s="45">
        <f t="shared" si="2"/>
        <v>4915.5120000000006</v>
      </c>
      <c r="I19" s="80"/>
      <c r="J19" s="34">
        <f t="shared" si="0"/>
        <v>3189</v>
      </c>
      <c r="K19" s="34">
        <v>0</v>
      </c>
      <c r="L19" s="34">
        <v>0</v>
      </c>
      <c r="M19" s="34">
        <f t="shared" si="1"/>
        <v>3189</v>
      </c>
      <c r="N19" s="73"/>
    </row>
    <row r="20" spans="1:14" ht="13.5" customHeight="1" x14ac:dyDescent="0.3">
      <c r="A20" s="78"/>
      <c r="B20" s="29" t="s">
        <v>4</v>
      </c>
      <c r="C20" s="30">
        <v>5252.2344000000003</v>
      </c>
      <c r="D20" s="30">
        <v>20.147400000000001</v>
      </c>
      <c r="E20" s="45">
        <f t="shared" si="3"/>
        <v>5232.0870000000004</v>
      </c>
      <c r="F20" s="30">
        <v>5252.2344000000003</v>
      </c>
      <c r="G20" s="30">
        <v>20.147400000000001</v>
      </c>
      <c r="H20" s="45">
        <f t="shared" si="2"/>
        <v>5232.0870000000004</v>
      </c>
      <c r="I20" s="80"/>
      <c r="J20" s="34">
        <f t="shared" si="0"/>
        <v>3394</v>
      </c>
      <c r="K20" s="34">
        <v>0</v>
      </c>
      <c r="L20" s="34">
        <v>0</v>
      </c>
      <c r="M20" s="34">
        <f t="shared" si="1"/>
        <v>3394</v>
      </c>
      <c r="N20" s="73"/>
    </row>
    <row r="21" spans="1:14" ht="13.5" customHeight="1" x14ac:dyDescent="0.3">
      <c r="A21" s="78"/>
      <c r="B21" s="29" t="s">
        <v>15</v>
      </c>
      <c r="C21" s="30">
        <v>5871.0959999999995</v>
      </c>
      <c r="D21" s="30">
        <v>18.106200000000001</v>
      </c>
      <c r="E21" s="45">
        <f t="shared" si="3"/>
        <v>5852.9897999999994</v>
      </c>
      <c r="F21" s="30">
        <v>5871.0959999999995</v>
      </c>
      <c r="G21" s="30">
        <v>18.106200000000001</v>
      </c>
      <c r="H21" s="45">
        <f t="shared" si="2"/>
        <v>5852.9897999999994</v>
      </c>
      <c r="I21" s="80"/>
      <c r="J21" s="34">
        <f t="shared" si="0"/>
        <v>3797</v>
      </c>
      <c r="K21" s="34">
        <v>0</v>
      </c>
      <c r="L21" s="34">
        <v>0</v>
      </c>
      <c r="M21" s="34">
        <f t="shared" si="1"/>
        <v>3797</v>
      </c>
      <c r="N21" s="73"/>
    </row>
    <row r="22" spans="1:14" ht="13.5" customHeight="1" x14ac:dyDescent="0.3">
      <c r="A22" s="78"/>
      <c r="B22" s="29" t="s">
        <v>5</v>
      </c>
      <c r="C22" s="30">
        <v>6999.8418000000001</v>
      </c>
      <c r="D22" s="30">
        <v>19.655999999999999</v>
      </c>
      <c r="E22" s="45">
        <f t="shared" si="3"/>
        <v>6980.1858000000002</v>
      </c>
      <c r="F22" s="30">
        <v>6999.8418000000001</v>
      </c>
      <c r="G22" s="30">
        <v>19.655999999999999</v>
      </c>
      <c r="H22" s="45">
        <f t="shared" si="2"/>
        <v>6980.1858000000002</v>
      </c>
      <c r="I22" s="80"/>
      <c r="J22" s="34">
        <f t="shared" si="0"/>
        <v>4528</v>
      </c>
      <c r="K22" s="34">
        <v>0</v>
      </c>
      <c r="L22" s="34">
        <v>0</v>
      </c>
      <c r="M22" s="34">
        <f t="shared" si="1"/>
        <v>4528</v>
      </c>
      <c r="N22" s="73"/>
    </row>
    <row r="23" spans="1:14" s="3" customFormat="1" ht="17.5" customHeight="1" x14ac:dyDescent="0.3">
      <c r="A23" s="78"/>
      <c r="B23" s="27" t="s">
        <v>6</v>
      </c>
      <c r="C23" s="30">
        <v>6513.0533999999998</v>
      </c>
      <c r="D23" s="30">
        <v>21.281400000000001</v>
      </c>
      <c r="E23" s="45">
        <f t="shared" si="3"/>
        <v>6491.7719999999999</v>
      </c>
      <c r="F23" s="30">
        <v>6513.0533999999998</v>
      </c>
      <c r="G23" s="30">
        <v>21.281400000000001</v>
      </c>
      <c r="H23" s="45">
        <f t="shared" si="2"/>
        <v>6491.7719999999999</v>
      </c>
      <c r="I23" s="80"/>
      <c r="J23" s="34">
        <f t="shared" si="0"/>
        <v>4211</v>
      </c>
      <c r="K23" s="34">
        <v>0</v>
      </c>
      <c r="L23" s="34">
        <v>0</v>
      </c>
      <c r="M23" s="34">
        <f t="shared" si="1"/>
        <v>4211</v>
      </c>
      <c r="N23" s="73"/>
    </row>
    <row r="24" spans="1:14" ht="19.899999999999999" customHeight="1" x14ac:dyDescent="0.3">
      <c r="A24" s="78"/>
      <c r="B24" s="28" t="s">
        <v>7</v>
      </c>
      <c r="C24" s="30">
        <v>5651.7425999999996</v>
      </c>
      <c r="D24" s="30">
        <v>22.415400000000002</v>
      </c>
      <c r="E24" s="45">
        <f t="shared" si="3"/>
        <v>5629.3271999999997</v>
      </c>
      <c r="F24" s="30">
        <v>5651.7425999999996</v>
      </c>
      <c r="G24" s="30">
        <v>22.415400000000002</v>
      </c>
      <c r="H24" s="45">
        <f t="shared" si="2"/>
        <v>5629.3271999999997</v>
      </c>
      <c r="I24" s="80"/>
      <c r="J24" s="34">
        <f t="shared" si="0"/>
        <v>3652</v>
      </c>
      <c r="K24" s="34">
        <v>0</v>
      </c>
      <c r="L24" s="34">
        <v>0</v>
      </c>
      <c r="M24" s="34">
        <f t="shared" si="1"/>
        <v>3652</v>
      </c>
      <c r="N24" s="73"/>
    </row>
    <row r="25" spans="1:14" ht="18" customHeight="1" x14ac:dyDescent="0.3">
      <c r="A25" s="78"/>
      <c r="B25" s="29" t="s">
        <v>53</v>
      </c>
      <c r="C25" s="30">
        <v>4694.3819999999996</v>
      </c>
      <c r="D25" s="30">
        <v>25.2882</v>
      </c>
      <c r="E25" s="45">
        <f t="shared" si="3"/>
        <v>4669.0937999999996</v>
      </c>
      <c r="F25" s="30">
        <v>4694.3819999999996</v>
      </c>
      <c r="G25" s="30">
        <v>25.2882</v>
      </c>
      <c r="H25" s="45">
        <f t="shared" si="2"/>
        <v>4669.0937999999996</v>
      </c>
      <c r="I25" s="80"/>
      <c r="J25" s="34">
        <f t="shared" si="0"/>
        <v>3029</v>
      </c>
      <c r="K25" s="34">
        <v>0</v>
      </c>
      <c r="L25" s="34">
        <v>0</v>
      </c>
      <c r="M25" s="34">
        <f t="shared" si="1"/>
        <v>3029</v>
      </c>
      <c r="N25" s="73"/>
    </row>
    <row r="26" spans="1:14" ht="17.25" customHeight="1" x14ac:dyDescent="0.3">
      <c r="A26" s="78"/>
      <c r="B26" s="29" t="s">
        <v>8</v>
      </c>
      <c r="C26" s="30">
        <v>2745.4140000000002</v>
      </c>
      <c r="D26" s="30">
        <v>27.405000000000001</v>
      </c>
      <c r="E26" s="45">
        <f t="shared" si="3"/>
        <v>2718.009</v>
      </c>
      <c r="F26" s="30">
        <v>2745.4140000000002</v>
      </c>
      <c r="G26" s="30">
        <v>27.405000000000001</v>
      </c>
      <c r="H26" s="45">
        <f t="shared" si="2"/>
        <v>2718.009</v>
      </c>
      <c r="I26" s="80"/>
      <c r="J26" s="34">
        <f t="shared" si="0"/>
        <v>1763</v>
      </c>
      <c r="K26" s="34">
        <v>0</v>
      </c>
      <c r="L26" s="34">
        <v>0</v>
      </c>
      <c r="M26" s="34">
        <f t="shared" si="1"/>
        <v>1763</v>
      </c>
      <c r="N26" s="73"/>
    </row>
    <row r="27" spans="1:14" ht="17.25" customHeight="1" x14ac:dyDescent="0.3">
      <c r="A27" s="78"/>
      <c r="B27" s="29" t="s">
        <v>54</v>
      </c>
      <c r="C27" s="30">
        <v>2387.1833999999999</v>
      </c>
      <c r="D27" s="30">
        <v>30.3156</v>
      </c>
      <c r="E27" s="45">
        <f t="shared" si="3"/>
        <v>2356.8678</v>
      </c>
      <c r="F27" s="30">
        <v>2387.1833999999999</v>
      </c>
      <c r="G27" s="30">
        <v>30.3156</v>
      </c>
      <c r="H27" s="45">
        <f t="shared" si="2"/>
        <v>2356.8678</v>
      </c>
      <c r="I27" s="80"/>
      <c r="J27" s="34">
        <f t="shared" si="0"/>
        <v>1529</v>
      </c>
      <c r="K27" s="34">
        <v>0</v>
      </c>
      <c r="L27" s="34">
        <v>0</v>
      </c>
      <c r="M27" s="34">
        <f t="shared" si="1"/>
        <v>1529</v>
      </c>
      <c r="N27" s="73"/>
    </row>
    <row r="28" spans="1:14" ht="17.25" customHeight="1" x14ac:dyDescent="0.3">
      <c r="A28" s="82" t="s">
        <v>59</v>
      </c>
      <c r="B28" s="29" t="s">
        <v>56</v>
      </c>
      <c r="C28" s="30">
        <v>2251.6325999999999</v>
      </c>
      <c r="D28" s="30">
        <v>30.844799999999999</v>
      </c>
      <c r="E28" s="45">
        <f t="shared" si="3"/>
        <v>2220.7878000000001</v>
      </c>
      <c r="F28" s="30">
        <v>2251.6325999999999</v>
      </c>
      <c r="G28" s="30">
        <v>30.844799999999999</v>
      </c>
      <c r="H28" s="45">
        <f t="shared" si="2"/>
        <v>2220.7878000000001</v>
      </c>
      <c r="I28" s="85">
        <f>SUM(E28:E32)</f>
        <v>19453.848399999999</v>
      </c>
      <c r="J28" s="34">
        <f t="shared" si="0"/>
        <v>1440</v>
      </c>
      <c r="K28" s="34">
        <v>0</v>
      </c>
      <c r="L28" s="34">
        <v>0</v>
      </c>
      <c r="M28" s="34">
        <f t="shared" si="1"/>
        <v>1440</v>
      </c>
      <c r="N28" s="88">
        <f>SUM(J28:J32)</f>
        <v>12619</v>
      </c>
    </row>
    <row r="29" spans="1:14" ht="17.25" customHeight="1" x14ac:dyDescent="0.3">
      <c r="A29" s="83"/>
      <c r="B29" s="29" t="s">
        <v>1</v>
      </c>
      <c r="C29" s="30">
        <v>3276.4661999999998</v>
      </c>
      <c r="D29" s="30">
        <v>26.535599999999999</v>
      </c>
      <c r="E29" s="45">
        <f t="shared" si="3"/>
        <v>3249.9305999999997</v>
      </c>
      <c r="F29" s="30">
        <v>3276.4661999999998</v>
      </c>
      <c r="G29" s="30">
        <v>26.535599999999999</v>
      </c>
      <c r="H29" s="45">
        <f t="shared" si="2"/>
        <v>3249.9305999999997</v>
      </c>
      <c r="I29" s="86"/>
      <c r="J29" s="34">
        <f t="shared" si="0"/>
        <v>2108</v>
      </c>
      <c r="K29" s="34">
        <v>0</v>
      </c>
      <c r="L29" s="34">
        <v>0</v>
      </c>
      <c r="M29" s="34">
        <f t="shared" si="1"/>
        <v>2108</v>
      </c>
      <c r="N29" s="89"/>
    </row>
    <row r="30" spans="1:14" ht="17.25" customHeight="1" x14ac:dyDescent="0.3">
      <c r="A30" s="83"/>
      <c r="B30" s="29" t="s">
        <v>2</v>
      </c>
      <c r="C30" s="30">
        <v>4823.5853999999999</v>
      </c>
      <c r="D30" s="30">
        <v>25.968599999999999</v>
      </c>
      <c r="E30" s="45">
        <f t="shared" si="3"/>
        <v>4797.6167999999998</v>
      </c>
      <c r="F30" s="30">
        <v>4823.5853999999999</v>
      </c>
      <c r="G30" s="30">
        <v>25.968599999999999</v>
      </c>
      <c r="H30" s="45">
        <f t="shared" si="2"/>
        <v>4797.6167999999998</v>
      </c>
      <c r="I30" s="86"/>
      <c r="J30" s="34">
        <f t="shared" si="0"/>
        <v>3112</v>
      </c>
      <c r="K30" s="34">
        <v>0</v>
      </c>
      <c r="L30" s="34">
        <v>0</v>
      </c>
      <c r="M30" s="34">
        <f t="shared" si="1"/>
        <v>3112</v>
      </c>
      <c r="N30" s="89"/>
    </row>
    <row r="31" spans="1:14" ht="17.25" customHeight="1" x14ac:dyDescent="0.3">
      <c r="A31" s="83"/>
      <c r="B31" s="29" t="s">
        <v>3</v>
      </c>
      <c r="C31" s="30">
        <v>5018.8194000000003</v>
      </c>
      <c r="D31" s="30">
        <v>21.470400000000001</v>
      </c>
      <c r="E31" s="45">
        <f t="shared" si="3"/>
        <v>4997.3490000000002</v>
      </c>
      <c r="F31" s="30">
        <v>5018.8194000000003</v>
      </c>
      <c r="G31" s="30">
        <v>21.470400000000001</v>
      </c>
      <c r="H31" s="45">
        <f t="shared" si="2"/>
        <v>4997.3490000000002</v>
      </c>
      <c r="I31" s="86"/>
      <c r="J31" s="34">
        <f t="shared" si="0"/>
        <v>3242</v>
      </c>
      <c r="K31" s="34">
        <v>0</v>
      </c>
      <c r="L31" s="34">
        <v>0</v>
      </c>
      <c r="M31" s="34">
        <f t="shared" si="1"/>
        <v>3242</v>
      </c>
      <c r="N31" s="89"/>
    </row>
    <row r="32" spans="1:14" ht="17.25" customHeight="1" x14ac:dyDescent="0.3">
      <c r="A32" s="84"/>
      <c r="B32" s="29" t="s">
        <v>4</v>
      </c>
      <c r="C32" s="30">
        <f>'Daily EPIAS '!I27</f>
        <v>4247.9279999999999</v>
      </c>
      <c r="D32" s="30">
        <f>'Daily EPIAS '!J27</f>
        <v>59.763800000000131</v>
      </c>
      <c r="E32" s="45">
        <f>C32-D32</f>
        <v>4188.1642000000002</v>
      </c>
      <c r="F32" s="30">
        <f>5574.5172*23/31</f>
        <v>4135.9321161290327</v>
      </c>
      <c r="G32" s="30">
        <f>19.5804*23/31</f>
        <v>14.527393548387098</v>
      </c>
      <c r="H32" s="45">
        <f t="shared" si="2"/>
        <v>4121.4047225806453</v>
      </c>
      <c r="I32" s="87"/>
      <c r="J32" s="34">
        <f t="shared" si="0"/>
        <v>2717</v>
      </c>
      <c r="K32" s="34">
        <v>0</v>
      </c>
      <c r="L32" s="34">
        <v>0</v>
      </c>
      <c r="M32" s="34">
        <f t="shared" si="1"/>
        <v>2717</v>
      </c>
      <c r="N32" s="90"/>
    </row>
    <row r="33" spans="1:16" ht="31.9" customHeight="1" x14ac:dyDescent="0.3">
      <c r="A33" s="37" t="s">
        <v>16</v>
      </c>
      <c r="B33" s="37"/>
      <c r="C33" s="37">
        <f t="shared" ref="C33:H33" si="4">SUM(C8:C32)</f>
        <v>113028.16419999998</v>
      </c>
      <c r="D33" s="37">
        <f t="shared" si="4"/>
        <v>639.46660000000031</v>
      </c>
      <c r="E33" s="35">
        <f t="shared" si="4"/>
        <v>112388.69760000004</v>
      </c>
      <c r="F33" s="56">
        <f t="shared" si="4"/>
        <v>112807.89770322578</v>
      </c>
      <c r="G33" s="55">
        <f t="shared" si="4"/>
        <v>575.69400000000007</v>
      </c>
      <c r="H33" s="35">
        <f t="shared" si="4"/>
        <v>112232.20370322584</v>
      </c>
      <c r="I33" s="35">
        <f>SUM(I4:I32)</f>
        <v>112388.6976</v>
      </c>
      <c r="J33" s="36">
        <f>SUM(J8:J32)</f>
        <v>72906</v>
      </c>
      <c r="K33" s="36">
        <f>SUM(K4:K27)</f>
        <v>0</v>
      </c>
      <c r="L33" s="36">
        <f>SUM(L4:L27)</f>
        <v>0</v>
      </c>
      <c r="M33" s="36">
        <f>SUM(M8:M32)</f>
        <v>72906</v>
      </c>
      <c r="N33" s="36">
        <f>SUM(N4:N32)</f>
        <v>72906</v>
      </c>
    </row>
    <row r="34" spans="1:16" ht="87.75" customHeight="1" x14ac:dyDescent="0.3">
      <c r="A34" s="48" t="s">
        <v>18</v>
      </c>
      <c r="B34" s="49">
        <v>0.64880000000000004</v>
      </c>
      <c r="C34" s="38"/>
      <c r="D34" s="38"/>
      <c r="E34" s="38"/>
      <c r="F34" s="74" t="s">
        <v>34</v>
      </c>
      <c r="G34" s="74"/>
      <c r="H34" s="74"/>
      <c r="I34" s="74"/>
      <c r="J34" s="61" t="s">
        <v>68</v>
      </c>
      <c r="K34" s="38"/>
      <c r="L34" s="50"/>
      <c r="M34" s="38"/>
      <c r="N34" s="51"/>
      <c r="O34" s="16"/>
    </row>
    <row r="35" spans="1:16" ht="90.75" customHeight="1" x14ac:dyDescent="0.3">
      <c r="A35" s="38"/>
      <c r="B35" s="50"/>
      <c r="C35" s="4" t="s">
        <v>32</v>
      </c>
      <c r="D35" s="69" t="s">
        <v>21</v>
      </c>
      <c r="E35" s="38"/>
      <c r="F35" s="4" t="s">
        <v>23</v>
      </c>
      <c r="G35" s="6">
        <v>46737</v>
      </c>
      <c r="H35" s="8" t="s">
        <v>24</v>
      </c>
      <c r="I35" s="10">
        <v>30323</v>
      </c>
      <c r="J35" s="19"/>
      <c r="K35" s="14" t="s">
        <v>26</v>
      </c>
      <c r="L35" s="14" t="s">
        <v>27</v>
      </c>
      <c r="M35" s="14" t="s">
        <v>28</v>
      </c>
      <c r="N35" s="51"/>
      <c r="O35" s="16"/>
    </row>
    <row r="36" spans="1:16" ht="15.65" customHeight="1" x14ac:dyDescent="0.3">
      <c r="A36" s="38"/>
      <c r="B36" s="17">
        <v>2022</v>
      </c>
      <c r="C36" s="7">
        <f>I4</f>
        <v>36790.206800000007</v>
      </c>
      <c r="D36" s="70">
        <f>N4</f>
        <v>23866</v>
      </c>
      <c r="E36" s="38"/>
      <c r="F36" s="4">
        <v>2022</v>
      </c>
      <c r="G36" s="7">
        <f>G35*M36/365</f>
        <v>28426.339726027396</v>
      </c>
      <c r="H36" s="8">
        <v>2022</v>
      </c>
      <c r="I36" s="11">
        <f>G36*$B$34</f>
        <v>18443.009214246576</v>
      </c>
      <c r="J36" s="38">
        <f>(D36-I36)/I36*100</f>
        <v>29.404045309289085</v>
      </c>
      <c r="K36" s="12">
        <v>43243</v>
      </c>
      <c r="L36" s="12">
        <v>43464</v>
      </c>
      <c r="M36" s="13">
        <f>+L36-K36+1</f>
        <v>222</v>
      </c>
      <c r="N36" s="51"/>
      <c r="O36" s="16"/>
    </row>
    <row r="37" spans="1:16" ht="14.5" customHeight="1" x14ac:dyDescent="0.3">
      <c r="A37" s="38"/>
      <c r="B37" s="17">
        <v>2023</v>
      </c>
      <c r="C37" s="7">
        <f>I16</f>
        <v>56144.642399999997</v>
      </c>
      <c r="D37" s="70">
        <f>N16</f>
        <v>36421</v>
      </c>
      <c r="E37" s="38"/>
      <c r="F37" s="4">
        <v>2023</v>
      </c>
      <c r="G37" s="7">
        <f>G35*M37/365</f>
        <v>46737</v>
      </c>
      <c r="H37" s="8">
        <v>2023</v>
      </c>
      <c r="I37" s="11">
        <f t="shared" ref="I37:I38" si="5">G37*$B$34</f>
        <v>30322.965600000003</v>
      </c>
      <c r="J37" s="38">
        <f t="shared" ref="J37:J38" si="6">(D37-I37)/I37*100</f>
        <v>20.110283672253999</v>
      </c>
      <c r="K37" s="12">
        <v>43465</v>
      </c>
      <c r="L37" s="12">
        <v>43829</v>
      </c>
      <c r="M37" s="13">
        <f>+L37-K37+1</f>
        <v>365</v>
      </c>
      <c r="N37" s="51"/>
      <c r="O37" s="16"/>
    </row>
    <row r="38" spans="1:16" ht="14.5" customHeight="1" x14ac:dyDescent="0.3">
      <c r="A38" s="38"/>
      <c r="B38" s="17">
        <v>2024</v>
      </c>
      <c r="C38" s="7">
        <f>I28</f>
        <v>19453.848399999999</v>
      </c>
      <c r="D38" s="70">
        <f>N28</f>
        <v>12619</v>
      </c>
      <c r="E38" s="38"/>
      <c r="F38" s="4">
        <v>2024</v>
      </c>
      <c r="G38" s="7">
        <f>G35*M38/365</f>
        <v>18438.706849315069</v>
      </c>
      <c r="H38" s="8">
        <v>2024</v>
      </c>
      <c r="I38" s="11">
        <f t="shared" si="5"/>
        <v>11963.033003835617</v>
      </c>
      <c r="J38" s="38">
        <f t="shared" si="6"/>
        <v>5.4832833442327322</v>
      </c>
      <c r="K38" s="12">
        <v>43830</v>
      </c>
      <c r="L38" s="12">
        <v>43973</v>
      </c>
      <c r="M38" s="13">
        <f>+L38-K38+1</f>
        <v>144</v>
      </c>
      <c r="N38" s="51"/>
      <c r="O38" s="16"/>
    </row>
    <row r="39" spans="1:16" ht="63.75" customHeight="1" x14ac:dyDescent="0.3">
      <c r="A39" s="38"/>
      <c r="B39" s="17" t="s">
        <v>30</v>
      </c>
      <c r="C39" s="6">
        <f>SUM(C36:C38)</f>
        <v>112388.6976</v>
      </c>
      <c r="D39" s="71">
        <f>SUM(D36:D38)</f>
        <v>72906</v>
      </c>
      <c r="E39" s="38"/>
      <c r="F39" s="5" t="s">
        <v>22</v>
      </c>
      <c r="G39" s="6">
        <f>SUM(G36:G38)</f>
        <v>93602.046575342465</v>
      </c>
      <c r="H39" s="9" t="s">
        <v>25</v>
      </c>
      <c r="I39" s="6">
        <f>SUM(I36:I38)</f>
        <v>60729.007818082202</v>
      </c>
      <c r="K39" s="52" t="s">
        <v>29</v>
      </c>
      <c r="L39" s="52"/>
      <c r="M39" s="15">
        <f>SUM(M36:M38)</f>
        <v>731</v>
      </c>
      <c r="N39" s="51"/>
      <c r="O39" s="16"/>
    </row>
    <row r="40" spans="1:16" ht="42" customHeight="1" x14ac:dyDescent="0.3">
      <c r="A40" s="38"/>
      <c r="B40" s="17" t="s">
        <v>31</v>
      </c>
      <c r="C40" s="7">
        <f>C39/2</f>
        <v>56194.3488</v>
      </c>
      <c r="D40" s="70">
        <f>D39/M39*365</f>
        <v>36403.132694938438</v>
      </c>
      <c r="E40" s="38"/>
      <c r="F40" s="4" t="s">
        <v>20</v>
      </c>
      <c r="G40" s="18">
        <f>(C39-G39)/G39*100</f>
        <v>20.07076950986934</v>
      </c>
      <c r="H40" s="8" t="s">
        <v>19</v>
      </c>
      <c r="I40" s="19">
        <f>(D39-I39)/I39*100</f>
        <v>20.051360329144174</v>
      </c>
      <c r="J40" s="33"/>
      <c r="K40" s="51"/>
      <c r="L40" s="51"/>
      <c r="M40" s="51"/>
      <c r="N40" s="38"/>
    </row>
    <row r="41" spans="1:16" ht="15" customHeight="1" x14ac:dyDescent="0.3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6" x14ac:dyDescent="0.3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6" x14ac:dyDescent="0.3">
      <c r="A43" s="38"/>
      <c r="B43" s="38"/>
      <c r="C43" s="38"/>
      <c r="D43" s="38"/>
      <c r="E43" s="38"/>
      <c r="F43" s="62"/>
      <c r="G43" s="63" t="s">
        <v>62</v>
      </c>
      <c r="H43" s="64"/>
      <c r="I43" s="62"/>
      <c r="J43" s="62"/>
      <c r="K43" s="62"/>
      <c r="L43" s="38"/>
      <c r="M43" s="38"/>
      <c r="N43" s="38"/>
    </row>
    <row r="44" spans="1:16" ht="40.5" x14ac:dyDescent="0.3">
      <c r="A44" s="38"/>
      <c r="B44" s="38"/>
      <c r="C44" s="38"/>
      <c r="D44" s="38"/>
      <c r="E44" s="38"/>
      <c r="F44" s="63" t="s">
        <v>66</v>
      </c>
      <c r="G44" s="62">
        <f>I36*1.15</f>
        <v>21209.46059638356</v>
      </c>
      <c r="H44" s="64"/>
      <c r="I44" s="62"/>
      <c r="J44" s="62" t="s">
        <v>32</v>
      </c>
      <c r="K44" s="62" t="s">
        <v>21</v>
      </c>
      <c r="L44" s="38"/>
      <c r="M44" s="67" t="s">
        <v>20</v>
      </c>
      <c r="N44" s="68">
        <f>100*(J48-G39)/G39</f>
        <v>20.070810107272273</v>
      </c>
      <c r="O44" s="67" t="s">
        <v>19</v>
      </c>
      <c r="P44" s="68">
        <f>100*(K48-I39)/I39</f>
        <v>13.12386364979392</v>
      </c>
    </row>
    <row r="45" spans="1:16" ht="42.75" customHeight="1" x14ac:dyDescent="0.3">
      <c r="A45" s="38"/>
      <c r="B45" s="38"/>
      <c r="C45" s="38"/>
      <c r="D45" s="38"/>
      <c r="E45" s="38"/>
      <c r="F45" s="63" t="s">
        <v>67</v>
      </c>
      <c r="G45" s="62">
        <f>I37*1.15</f>
        <v>34871.41044</v>
      </c>
      <c r="H45" s="62"/>
      <c r="I45" s="62">
        <v>2022</v>
      </c>
      <c r="J45" s="65">
        <v>36790.206800000007</v>
      </c>
      <c r="K45" s="65">
        <f>ROUNDDOWN(G44,0)</f>
        <v>21209</v>
      </c>
      <c r="L45" s="38"/>
      <c r="M45" s="38"/>
      <c r="N45" s="38"/>
    </row>
    <row r="46" spans="1:16" ht="38.25" customHeight="1" x14ac:dyDescent="0.3">
      <c r="A46" s="38"/>
      <c r="B46" s="38"/>
      <c r="C46" s="38"/>
      <c r="D46" s="38"/>
      <c r="E46" s="38"/>
      <c r="F46" s="63">
        <v>2024</v>
      </c>
      <c r="G46" s="72">
        <f>D38</f>
        <v>12619</v>
      </c>
      <c r="H46" s="62"/>
      <c r="I46" s="62">
        <v>2023</v>
      </c>
      <c r="J46" s="65">
        <v>56144.642399999997</v>
      </c>
      <c r="K46" s="65">
        <f>ROUNDDOWN(G45,0)</f>
        <v>34871</v>
      </c>
      <c r="L46" s="38"/>
      <c r="M46" s="38"/>
      <c r="N46" s="38"/>
    </row>
    <row r="47" spans="1:16" ht="45.75" customHeight="1" x14ac:dyDescent="0.3">
      <c r="A47" s="38"/>
      <c r="B47" s="38"/>
      <c r="C47" s="38"/>
      <c r="D47" s="38"/>
      <c r="E47" s="38"/>
      <c r="F47" s="62"/>
      <c r="G47" s="62"/>
      <c r="H47" s="62"/>
      <c r="I47" s="62">
        <v>2024</v>
      </c>
      <c r="J47" s="65">
        <v>19453.886399999999</v>
      </c>
      <c r="K47" s="65">
        <f t="shared" ref="K47" si="7">G46</f>
        <v>12619</v>
      </c>
      <c r="L47" s="38"/>
      <c r="M47" s="38"/>
      <c r="N47" s="38"/>
    </row>
    <row r="48" spans="1:16" ht="40.5" customHeight="1" x14ac:dyDescent="0.3">
      <c r="A48" s="38"/>
      <c r="B48" s="38"/>
      <c r="C48" s="38"/>
      <c r="D48" s="38"/>
      <c r="E48" s="38"/>
      <c r="F48" s="62"/>
      <c r="G48" s="62"/>
      <c r="H48" s="62"/>
      <c r="I48" s="62" t="s">
        <v>30</v>
      </c>
      <c r="J48" s="65">
        <v>112388.7356</v>
      </c>
      <c r="K48" s="65">
        <f>ROUNDDOWN(SUM(K45:K47),0)</f>
        <v>68699</v>
      </c>
      <c r="L48" s="38"/>
      <c r="M48" s="38"/>
      <c r="N48" s="38"/>
    </row>
    <row r="49" spans="1:14" ht="51" customHeight="1" x14ac:dyDescent="0.3">
      <c r="A49" s="38"/>
      <c r="B49" s="38"/>
      <c r="C49" s="38"/>
      <c r="D49" s="38"/>
      <c r="E49" s="38"/>
      <c r="F49" s="62"/>
      <c r="G49" s="62"/>
      <c r="H49" s="62"/>
      <c r="I49" s="62" t="s">
        <v>31</v>
      </c>
      <c r="J49" s="65">
        <f>C40</f>
        <v>56194.3488</v>
      </c>
      <c r="K49" s="66">
        <f>ROUNDDOWN(K48/2, 0)</f>
        <v>34349</v>
      </c>
      <c r="L49" s="38"/>
      <c r="M49" s="38"/>
      <c r="N49" s="38"/>
    </row>
    <row r="50" spans="1:14" x14ac:dyDescent="0.3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</row>
    <row r="51" spans="1:14" x14ac:dyDescent="0.3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4" x14ac:dyDescent="0.3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14" x14ac:dyDescent="0.3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</sheetData>
  <mergeCells count="14">
    <mergeCell ref="N16:N27"/>
    <mergeCell ref="F34:I34"/>
    <mergeCell ref="A1:B2"/>
    <mergeCell ref="C2:E2"/>
    <mergeCell ref="F2:H2"/>
    <mergeCell ref="A4:A15"/>
    <mergeCell ref="A16:A27"/>
    <mergeCell ref="I4:I15"/>
    <mergeCell ref="I16:I27"/>
    <mergeCell ref="N4:N15"/>
    <mergeCell ref="A28:A32"/>
    <mergeCell ref="I28:I32"/>
    <mergeCell ref="N28:N32"/>
    <mergeCell ref="C4:H7"/>
  </mergeCells>
  <phoneticPr fontId="0" type="noConversion"/>
  <printOptions horizontalCentered="1" verticalCentered="1"/>
  <pageMargins left="0.55118110236220474" right="0.55118110236220474" top="0.78740157480314965" bottom="0.78740157480314965" header="0.51181102362204722" footer="0.51181102362204722"/>
  <pageSetup paperSize="9" scale="49" orientation="landscape" r:id="rId1"/>
  <headerFooter alignWithMargins="0">
    <oddHeader>&amp;C&amp;"Verdana,Kalın"&amp;22HAMZALI HEPP ELECTRICITY GENERATION AND EMISSIONS REDUCTION VALUES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47F63-EF37-4BEC-99ED-88DE7C752D84}">
  <dimension ref="A1:K27"/>
  <sheetViews>
    <sheetView workbookViewId="0">
      <selection activeCell="J27" sqref="J27"/>
    </sheetView>
  </sheetViews>
  <sheetFormatPr defaultRowHeight="13.5" x14ac:dyDescent="0.3"/>
  <cols>
    <col min="1" max="1" width="17.15234375" customWidth="1"/>
    <col min="2" max="2" width="11.4609375" customWidth="1"/>
    <col min="3" max="3" width="14.61328125" customWidth="1"/>
    <col min="8" max="8" width="14.15234375" customWidth="1"/>
  </cols>
  <sheetData>
    <row r="1" spans="1:11" ht="14.5" x14ac:dyDescent="0.35">
      <c r="A1" s="57" t="s">
        <v>60</v>
      </c>
      <c r="B1" s="57" t="s">
        <v>63</v>
      </c>
      <c r="C1" s="21" t="s">
        <v>64</v>
      </c>
      <c r="D1" s="21" t="s">
        <v>65</v>
      </c>
      <c r="H1" s="57" t="s">
        <v>60</v>
      </c>
      <c r="I1" s="57" t="s">
        <v>63</v>
      </c>
      <c r="J1" s="21" t="s">
        <v>64</v>
      </c>
      <c r="K1" s="21" t="s">
        <v>65</v>
      </c>
    </row>
    <row r="2" spans="1:11" x14ac:dyDescent="0.3">
      <c r="A2" s="58">
        <v>43239</v>
      </c>
      <c r="B2" s="59">
        <v>222.43799999999999</v>
      </c>
      <c r="C2">
        <v>3.0849999999999795</v>
      </c>
      <c r="D2">
        <v>219.35300000000001</v>
      </c>
      <c r="H2" s="58">
        <v>43951</v>
      </c>
      <c r="I2" s="59">
        <v>170.648</v>
      </c>
      <c r="J2" s="59">
        <f>I2-K2</f>
        <v>2.4379999999999882</v>
      </c>
      <c r="K2" s="59">
        <v>168.21</v>
      </c>
    </row>
    <row r="3" spans="1:11" x14ac:dyDescent="0.3">
      <c r="A3" s="58">
        <v>43240</v>
      </c>
      <c r="B3" s="59">
        <v>223.29300000000001</v>
      </c>
      <c r="C3">
        <v>3.1839999999999975</v>
      </c>
      <c r="D3">
        <v>220.10900000000001</v>
      </c>
      <c r="H3" s="58">
        <v>43952</v>
      </c>
      <c r="I3" s="59">
        <v>202.977</v>
      </c>
      <c r="J3" s="59">
        <f t="shared" ref="J3:J26" si="0">I3-K3</f>
        <v>2.9016000000000304</v>
      </c>
      <c r="K3" s="59">
        <v>200.07539999999997</v>
      </c>
    </row>
    <row r="4" spans="1:11" x14ac:dyDescent="0.3">
      <c r="A4" s="58">
        <v>43241</v>
      </c>
      <c r="B4" s="59">
        <v>128.233</v>
      </c>
      <c r="C4">
        <v>1.679000000000002</v>
      </c>
      <c r="D4">
        <v>126.554</v>
      </c>
      <c r="H4" s="58">
        <v>43953</v>
      </c>
      <c r="I4" s="59">
        <v>191.24799999999999</v>
      </c>
      <c r="J4" s="59">
        <f t="shared" si="0"/>
        <v>2.0589999999999691</v>
      </c>
      <c r="K4" s="59">
        <v>189.18900000000002</v>
      </c>
    </row>
    <row r="5" spans="1:11" x14ac:dyDescent="0.3">
      <c r="A5" s="58">
        <v>43242</v>
      </c>
      <c r="B5" s="59">
        <v>188.56800000000001</v>
      </c>
      <c r="C5">
        <v>2.592000000000013</v>
      </c>
      <c r="D5">
        <v>185.976</v>
      </c>
      <c r="H5" s="58">
        <v>43954</v>
      </c>
      <c r="I5" s="59">
        <v>180.209</v>
      </c>
      <c r="J5" s="59">
        <f t="shared" si="0"/>
        <v>2.4734000000000265</v>
      </c>
      <c r="K5" s="59">
        <v>177.73559999999998</v>
      </c>
    </row>
    <row r="6" spans="1:11" x14ac:dyDescent="0.3">
      <c r="A6" s="58">
        <v>43243</v>
      </c>
      <c r="B6" s="59">
        <v>192.43700000000001</v>
      </c>
      <c r="C6">
        <v>2.6440000000000055</v>
      </c>
      <c r="D6">
        <v>189.79300000000001</v>
      </c>
      <c r="H6" s="58">
        <v>43955</v>
      </c>
      <c r="I6" s="59">
        <v>159.38999999999999</v>
      </c>
      <c r="J6" s="59">
        <f t="shared" si="0"/>
        <v>2.0663999999999874</v>
      </c>
      <c r="K6" s="59">
        <v>157.3236</v>
      </c>
    </row>
    <row r="7" spans="1:11" x14ac:dyDescent="0.3">
      <c r="A7" s="58">
        <v>43244</v>
      </c>
      <c r="B7" s="59">
        <v>181.72200000000001</v>
      </c>
      <c r="C7">
        <v>2.4749999999999943</v>
      </c>
      <c r="D7">
        <v>179.24700000000001</v>
      </c>
      <c r="H7" s="58">
        <v>43956</v>
      </c>
      <c r="I7" s="59">
        <v>220.678</v>
      </c>
      <c r="J7" s="59">
        <f t="shared" si="0"/>
        <v>3.1011999999999773</v>
      </c>
      <c r="K7" s="59">
        <v>217.57680000000002</v>
      </c>
    </row>
    <row r="8" spans="1:11" x14ac:dyDescent="0.3">
      <c r="A8" s="58">
        <v>43245</v>
      </c>
      <c r="B8" s="59">
        <v>219.49299999999999</v>
      </c>
      <c r="C8">
        <v>3.2019999999999982</v>
      </c>
      <c r="D8">
        <v>216.291</v>
      </c>
      <c r="H8" s="58">
        <v>43957</v>
      </c>
      <c r="I8" s="59">
        <v>221.172</v>
      </c>
      <c r="J8" s="59">
        <f t="shared" si="0"/>
        <v>3.1793999999999869</v>
      </c>
      <c r="K8" s="59">
        <v>217.99260000000001</v>
      </c>
    </row>
    <row r="9" spans="1:11" x14ac:dyDescent="0.3">
      <c r="A9" s="58">
        <v>43246</v>
      </c>
      <c r="B9" s="59">
        <v>143.91399999999999</v>
      </c>
      <c r="C9">
        <v>2.0509999999999877</v>
      </c>
      <c r="D9">
        <v>141.863</v>
      </c>
      <c r="H9" s="58">
        <v>43958</v>
      </c>
      <c r="I9" s="59">
        <v>217.37</v>
      </c>
      <c r="J9" s="59">
        <f t="shared" si="0"/>
        <v>2.7416000000000054</v>
      </c>
      <c r="K9" s="59">
        <v>214.6284</v>
      </c>
    </row>
    <row r="10" spans="1:11" x14ac:dyDescent="0.3">
      <c r="A10" s="58">
        <v>43247</v>
      </c>
      <c r="B10" s="59">
        <v>199.51</v>
      </c>
      <c r="C10">
        <v>2.7989999999999782</v>
      </c>
      <c r="D10">
        <v>196.71100000000001</v>
      </c>
      <c r="H10" s="58">
        <v>43959</v>
      </c>
      <c r="I10" s="59">
        <v>156.96600000000001</v>
      </c>
      <c r="J10" s="59">
        <f t="shared" si="0"/>
        <v>2.2506000000000483</v>
      </c>
      <c r="K10" s="59">
        <v>154.71539999999996</v>
      </c>
    </row>
    <row r="11" spans="1:11" x14ac:dyDescent="0.3">
      <c r="A11" s="58">
        <v>43248</v>
      </c>
      <c r="B11" s="59">
        <v>211.00800000000001</v>
      </c>
      <c r="C11">
        <v>3.070999999999998</v>
      </c>
      <c r="D11">
        <v>207.93700000000001</v>
      </c>
      <c r="H11" s="58">
        <v>43960</v>
      </c>
      <c r="I11" s="59">
        <v>186.15899999999999</v>
      </c>
      <c r="J11" s="59">
        <f t="shared" si="0"/>
        <v>2.6022000000000389</v>
      </c>
      <c r="K11" s="59">
        <v>183.55679999999995</v>
      </c>
    </row>
    <row r="12" spans="1:11" x14ac:dyDescent="0.3">
      <c r="A12" s="58">
        <v>43249</v>
      </c>
      <c r="B12" s="59">
        <v>218.59899999999999</v>
      </c>
      <c r="C12">
        <v>3.1389999999999816</v>
      </c>
      <c r="D12">
        <v>215.46</v>
      </c>
      <c r="H12" s="58">
        <v>43961</v>
      </c>
      <c r="I12" s="59">
        <v>83.793999999999997</v>
      </c>
      <c r="J12" s="59">
        <f t="shared" si="0"/>
        <v>1.2009999999999934</v>
      </c>
      <c r="K12" s="59">
        <v>82.593000000000004</v>
      </c>
    </row>
    <row r="13" spans="1:11" x14ac:dyDescent="0.3">
      <c r="A13" s="58">
        <v>43250</v>
      </c>
      <c r="B13" s="59">
        <v>222.61600000000001</v>
      </c>
      <c r="C13">
        <v>3.3010000000000161</v>
      </c>
      <c r="D13">
        <v>219.315</v>
      </c>
      <c r="H13" s="58">
        <v>43962</v>
      </c>
      <c r="I13" s="59">
        <v>100.28100000000001</v>
      </c>
      <c r="J13" s="59">
        <f t="shared" si="0"/>
        <v>1.5852000000000288</v>
      </c>
      <c r="K13" s="59">
        <v>98.695799999999977</v>
      </c>
    </row>
    <row r="14" spans="1:11" x14ac:dyDescent="0.3">
      <c r="A14" s="21" t="s">
        <v>61</v>
      </c>
      <c r="B14" s="60">
        <f>SUM(B6:B13)</f>
        <v>1589.299</v>
      </c>
      <c r="C14" s="60">
        <f t="shared" ref="C14:D14" si="1">SUM(C6:C13)</f>
        <v>22.68199999999996</v>
      </c>
      <c r="D14" s="60">
        <f t="shared" si="1"/>
        <v>1566.6170000000002</v>
      </c>
      <c r="H14" s="58">
        <v>43963</v>
      </c>
      <c r="I14" s="59">
        <v>190.94800000000001</v>
      </c>
      <c r="J14" s="59">
        <f t="shared" si="0"/>
        <v>2.6662000000000319</v>
      </c>
      <c r="K14" s="59">
        <v>188.28179999999998</v>
      </c>
    </row>
    <row r="15" spans="1:11" x14ac:dyDescent="0.3">
      <c r="H15" s="58">
        <v>43964</v>
      </c>
      <c r="I15" s="59">
        <v>216.25200000000001</v>
      </c>
      <c r="J15" s="59">
        <f t="shared" si="0"/>
        <v>3.0977999999999781</v>
      </c>
      <c r="K15" s="59">
        <v>213.15420000000003</v>
      </c>
    </row>
    <row r="16" spans="1:11" x14ac:dyDescent="0.3">
      <c r="H16" s="58">
        <v>43965</v>
      </c>
      <c r="I16" s="59">
        <v>208.833</v>
      </c>
      <c r="J16" s="59">
        <f t="shared" si="0"/>
        <v>2.9363999999999919</v>
      </c>
      <c r="K16" s="59">
        <v>205.89660000000001</v>
      </c>
    </row>
    <row r="17" spans="8:11" x14ac:dyDescent="0.3">
      <c r="H17" s="58">
        <v>43966</v>
      </c>
      <c r="I17" s="59">
        <v>206.947</v>
      </c>
      <c r="J17" s="59">
        <f t="shared" si="0"/>
        <v>2.9781999999999869</v>
      </c>
      <c r="K17" s="59">
        <v>203.96880000000002</v>
      </c>
    </row>
    <row r="18" spans="8:11" x14ac:dyDescent="0.3">
      <c r="H18" s="58">
        <v>43967</v>
      </c>
      <c r="I18" s="59">
        <v>144.535</v>
      </c>
      <c r="J18" s="59">
        <f t="shared" si="0"/>
        <v>1.8778000000000077</v>
      </c>
      <c r="K18" s="59">
        <v>142.65719999999999</v>
      </c>
    </row>
    <row r="19" spans="8:11" x14ac:dyDescent="0.3">
      <c r="H19" s="58">
        <v>43968</v>
      </c>
      <c r="I19" s="59">
        <v>209.322</v>
      </c>
      <c r="J19" s="59">
        <f t="shared" si="0"/>
        <v>3.1610000000000014</v>
      </c>
      <c r="K19" s="59">
        <v>206.161</v>
      </c>
    </row>
    <row r="20" spans="8:11" x14ac:dyDescent="0.3">
      <c r="H20" s="58">
        <v>43969</v>
      </c>
      <c r="I20" s="59">
        <v>172.839</v>
      </c>
      <c r="J20" s="59">
        <f t="shared" si="0"/>
        <v>2.3609999999999616</v>
      </c>
      <c r="K20" s="59">
        <v>170.47800000000004</v>
      </c>
    </row>
    <row r="21" spans="8:11" x14ac:dyDescent="0.3">
      <c r="H21" s="58">
        <v>43970</v>
      </c>
      <c r="I21" s="59">
        <v>207.34399999999999</v>
      </c>
      <c r="J21" s="59">
        <f t="shared" si="0"/>
        <v>3.1862000000000421</v>
      </c>
      <c r="K21" s="59">
        <v>204.15779999999995</v>
      </c>
    </row>
    <row r="22" spans="8:11" x14ac:dyDescent="0.3">
      <c r="H22" s="58">
        <v>43971</v>
      </c>
      <c r="I22" s="59">
        <v>217.15600000000001</v>
      </c>
      <c r="J22" s="59">
        <f t="shared" si="0"/>
        <v>3.3214000000000112</v>
      </c>
      <c r="K22" s="59">
        <v>213.83459999999999</v>
      </c>
    </row>
    <row r="23" spans="8:11" x14ac:dyDescent="0.3">
      <c r="H23" s="58">
        <v>43972</v>
      </c>
      <c r="I23" s="59">
        <v>168.66499999999999</v>
      </c>
      <c r="J23" s="59">
        <f t="shared" si="0"/>
        <v>2.4584000000000117</v>
      </c>
      <c r="K23" s="59">
        <v>166.20659999999998</v>
      </c>
    </row>
    <row r="24" spans="8:11" x14ac:dyDescent="0.3">
      <c r="H24" s="58">
        <v>43973</v>
      </c>
      <c r="I24" s="59">
        <v>214.19499999999999</v>
      </c>
      <c r="J24" s="59">
        <f t="shared" si="0"/>
        <v>3.1198000000000263</v>
      </c>
      <c r="K24" s="59">
        <v>211.07519999999997</v>
      </c>
    </row>
    <row r="25" spans="8:11" x14ac:dyDescent="0.3">
      <c r="H25" s="58">
        <v>43974</v>
      </c>
      <c r="I25" s="59">
        <v>201.167</v>
      </c>
      <c r="J25" s="59">
        <f t="shared" si="0"/>
        <v>2.7548000000000172</v>
      </c>
      <c r="K25" s="59">
        <v>198.41219999999998</v>
      </c>
    </row>
    <row r="26" spans="8:11" x14ac:dyDescent="0.3">
      <c r="H26" s="58">
        <v>43975</v>
      </c>
      <c r="I26" s="59">
        <v>188.98400000000001</v>
      </c>
      <c r="J26" s="59">
        <f t="shared" si="0"/>
        <v>2.6677999999999997</v>
      </c>
      <c r="K26" s="59">
        <v>186.31620000000001</v>
      </c>
    </row>
    <row r="27" spans="8:11" x14ac:dyDescent="0.3">
      <c r="H27" s="21" t="s">
        <v>16</v>
      </c>
      <c r="I27" s="60">
        <f>SUM(I2:I24)</f>
        <v>4247.9279999999999</v>
      </c>
      <c r="J27" s="60">
        <f t="shared" ref="J27:K27" si="2">SUM(J2:J24)</f>
        <v>59.763800000000131</v>
      </c>
      <c r="K27" s="60">
        <f t="shared" si="2"/>
        <v>4188.1642000000002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0D46C-2D91-4D24-BF75-3FE2C38E2FE8}">
  <dimension ref="B2:E21"/>
  <sheetViews>
    <sheetView tabSelected="1" workbookViewId="0">
      <selection activeCell="G5" sqref="G5"/>
    </sheetView>
  </sheetViews>
  <sheetFormatPr defaultColWidth="8.765625" defaultRowHeight="13.5" x14ac:dyDescent="0.3"/>
  <cols>
    <col min="1" max="1" width="8.765625" style="21"/>
    <col min="2" max="2" width="12" style="21" customWidth="1"/>
    <col min="3" max="3" width="17.61328125" style="21" customWidth="1"/>
    <col min="4" max="4" width="20.4609375" style="21" customWidth="1"/>
    <col min="5" max="5" width="21.3828125" style="21" customWidth="1"/>
    <col min="6" max="8" width="8.765625" style="21"/>
    <col min="9" max="9" width="9.84375" style="21" customWidth="1"/>
    <col min="10" max="10" width="15.84375" style="21" customWidth="1"/>
    <col min="11" max="11" width="19.15234375" style="21" customWidth="1"/>
    <col min="12" max="16384" width="8.765625" style="21"/>
  </cols>
  <sheetData>
    <row r="2" spans="2:5" ht="54" x14ac:dyDescent="0.3">
      <c r="B2" s="22" t="s">
        <v>39</v>
      </c>
      <c r="C2" s="22" t="s">
        <v>40</v>
      </c>
      <c r="D2" s="22" t="s">
        <v>41</v>
      </c>
      <c r="E2" s="22" t="s">
        <v>42</v>
      </c>
    </row>
    <row r="4" spans="2:5" ht="27" x14ac:dyDescent="0.3">
      <c r="B4" s="23">
        <v>7</v>
      </c>
      <c r="C4" s="23" t="s">
        <v>48</v>
      </c>
      <c r="D4" s="24">
        <f>ER!C39</f>
        <v>112388.6976</v>
      </c>
      <c r="E4" s="23" t="s">
        <v>43</v>
      </c>
    </row>
    <row r="5" spans="2:5" ht="40.5" x14ac:dyDescent="0.3">
      <c r="B5" s="23">
        <v>8</v>
      </c>
      <c r="C5" s="23" t="s">
        <v>44</v>
      </c>
      <c r="D5" s="23">
        <v>9</v>
      </c>
      <c r="E5" s="23" t="s">
        <v>45</v>
      </c>
    </row>
    <row r="6" spans="2:5" ht="27" x14ac:dyDescent="0.3">
      <c r="B6" s="23">
        <v>13</v>
      </c>
      <c r="C6" s="25" t="s">
        <v>46</v>
      </c>
      <c r="D6" s="26">
        <f>ER!K48</f>
        <v>68699</v>
      </c>
      <c r="E6" s="23" t="s">
        <v>47</v>
      </c>
    </row>
    <row r="11" spans="2:5" x14ac:dyDescent="0.3">
      <c r="B11" s="100" t="s">
        <v>52</v>
      </c>
      <c r="C11" s="100"/>
      <c r="D11" s="100"/>
    </row>
    <row r="12" spans="2:5" x14ac:dyDescent="0.3">
      <c r="B12" s="22" t="s">
        <v>49</v>
      </c>
      <c r="C12" s="22" t="s">
        <v>50</v>
      </c>
      <c r="D12" s="22" t="s">
        <v>51</v>
      </c>
    </row>
    <row r="13" spans="2:5" x14ac:dyDescent="0.3">
      <c r="B13" s="22">
        <v>1</v>
      </c>
    </row>
    <row r="14" spans="2:5" x14ac:dyDescent="0.3">
      <c r="B14" s="22">
        <v>2</v>
      </c>
    </row>
    <row r="15" spans="2:5" x14ac:dyDescent="0.3">
      <c r="B15" s="22">
        <v>3</v>
      </c>
    </row>
    <row r="16" spans="2:5" x14ac:dyDescent="0.3">
      <c r="B16" s="22">
        <v>4</v>
      </c>
    </row>
    <row r="17" spans="2:2" x14ac:dyDescent="0.3">
      <c r="B17" s="22">
        <v>5</v>
      </c>
    </row>
    <row r="18" spans="2:2" x14ac:dyDescent="0.3">
      <c r="B18" s="22">
        <v>6</v>
      </c>
    </row>
    <row r="19" spans="2:2" x14ac:dyDescent="0.3">
      <c r="B19" s="22">
        <v>7</v>
      </c>
    </row>
    <row r="20" spans="2:2" x14ac:dyDescent="0.3">
      <c r="B20" s="22">
        <v>8</v>
      </c>
    </row>
    <row r="21" spans="2:2" x14ac:dyDescent="0.3">
      <c r="B21" s="22">
        <v>9</v>
      </c>
    </row>
  </sheetData>
  <mergeCells count="1">
    <mergeCell ref="B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ER</vt:lpstr>
      <vt:lpstr>Daily EPIAS </vt:lpstr>
      <vt:lpstr>SDG Contributions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Pioneer Carbon</dc:creator>
  <cp:lastModifiedBy>GTE CARBON</cp:lastModifiedBy>
  <cp:lastPrinted>2010-03-31T07:56:50Z</cp:lastPrinted>
  <dcterms:created xsi:type="dcterms:W3CDTF">2008-02-05T09:57:55Z</dcterms:created>
  <dcterms:modified xsi:type="dcterms:W3CDTF">2025-11-14T09:32:29Z</dcterms:modified>
</cp:coreProperties>
</file>