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https://climatebridge-my.sharepoint.cn/personal/zhang_zixiao_climatebridge_partner_onmschina_cn/Documents/张子潇项目/VCS_Hydro_舟白/1. 报告/2022.10.14-Submission Package/"/>
    </mc:Choice>
  </mc:AlternateContent>
  <xr:revisionPtr revIDLastSave="3" documentId="8_{977FABCC-9318-4675-8402-7E001F4D3BFA}" xr6:coauthVersionLast="47" xr6:coauthVersionMax="47" xr10:uidLastSave="{AB109A82-B542-40A8-85CD-F4A40F19339E}"/>
  <bookViews>
    <workbookView xWindow="-110" yWindow="-110" windowWidth="19420" windowHeight="10560" xr2:uid="{00000000-000D-0000-FFFF-FFFF00000000}"/>
  </bookViews>
  <sheets>
    <sheet name="Cover" sheetId="1" r:id="rId1"/>
    <sheet name="Monitoring data &amp; Crosscheck" sheetId="4" r:id="rId2"/>
    <sheet name="ER Calculation &amp; Comparison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4" i="4" l="1"/>
  <c r="L65" i="4"/>
  <c r="L66" i="4"/>
  <c r="L67" i="4"/>
  <c r="L68" i="4"/>
  <c r="L69" i="4"/>
  <c r="L70" i="4"/>
  <c r="L63" i="4"/>
  <c r="L60" i="4"/>
  <c r="L59" i="4"/>
  <c r="L58" i="4"/>
  <c r="L57" i="4"/>
  <c r="L56" i="4"/>
  <c r="L55" i="4"/>
  <c r="L54" i="4"/>
  <c r="L53" i="4"/>
  <c r="L52" i="4"/>
  <c r="L51" i="4"/>
  <c r="L50" i="4"/>
  <c r="L49" i="4"/>
  <c r="L61" i="4" s="1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28" i="4"/>
  <c r="L29" i="4"/>
  <c r="L30" i="4"/>
  <c r="L31" i="4"/>
  <c r="L27" i="4"/>
  <c r="L26" i="4"/>
  <c r="L25" i="4"/>
  <c r="L24" i="4"/>
  <c r="L23" i="4"/>
  <c r="L22" i="4"/>
  <c r="L21" i="4"/>
  <c r="L20" i="4"/>
  <c r="L19" i="4"/>
  <c r="L9" i="4"/>
  <c r="L10" i="4"/>
  <c r="L11" i="4"/>
  <c r="L12" i="4"/>
  <c r="L13" i="4"/>
  <c r="L14" i="4"/>
  <c r="L15" i="4"/>
  <c r="L16" i="4"/>
  <c r="L8" i="4"/>
  <c r="K70" i="4"/>
  <c r="K69" i="4"/>
  <c r="K68" i="4"/>
  <c r="K67" i="4"/>
  <c r="K66" i="4"/>
  <c r="K65" i="4"/>
  <c r="K64" i="4"/>
  <c r="K63" i="4"/>
  <c r="K71" i="4" s="1"/>
  <c r="K60" i="4"/>
  <c r="K59" i="4"/>
  <c r="K58" i="4"/>
  <c r="K57" i="4"/>
  <c r="K56" i="4"/>
  <c r="K55" i="4"/>
  <c r="K54" i="4"/>
  <c r="K53" i="4"/>
  <c r="K52" i="4"/>
  <c r="K51" i="4"/>
  <c r="K50" i="4"/>
  <c r="K49" i="4"/>
  <c r="K61" i="4" s="1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1" i="4"/>
  <c r="K30" i="4"/>
  <c r="K29" i="4"/>
  <c r="K28" i="4"/>
  <c r="K27" i="4"/>
  <c r="K26" i="4"/>
  <c r="K25" i="4"/>
  <c r="K24" i="4"/>
  <c r="K23" i="4"/>
  <c r="K22" i="4"/>
  <c r="K32" i="4" s="1"/>
  <c r="K21" i="4"/>
  <c r="K20" i="4"/>
  <c r="K19" i="4"/>
  <c r="K16" i="4"/>
  <c r="K15" i="4"/>
  <c r="K14" i="4"/>
  <c r="K13" i="4"/>
  <c r="K12" i="4"/>
  <c r="K11" i="4"/>
  <c r="K10" i="4"/>
  <c r="K9" i="4"/>
  <c r="K8" i="4"/>
  <c r="K17" i="4" s="1"/>
  <c r="K72" i="4" s="1"/>
  <c r="J71" i="4"/>
  <c r="J61" i="4"/>
  <c r="J72" i="4" s="1"/>
  <c r="J47" i="4"/>
  <c r="J32" i="4"/>
  <c r="J17" i="4"/>
  <c r="F16" i="5" l="1"/>
  <c r="F17" i="4" l="1"/>
  <c r="C17" i="4"/>
  <c r="E19" i="4"/>
  <c r="C71" i="4"/>
  <c r="E31" i="4"/>
  <c r="G4" i="4"/>
  <c r="H15" i="4"/>
  <c r="H10" i="4"/>
  <c r="H12" i="4"/>
  <c r="H14" i="4"/>
  <c r="F71" i="4"/>
  <c r="F49" i="4"/>
  <c r="F61" i="4" s="1"/>
  <c r="C49" i="4"/>
  <c r="C61" i="4" s="1"/>
  <c r="H46" i="4"/>
  <c r="D47" i="4"/>
  <c r="F34" i="4"/>
  <c r="F47" i="4" s="1"/>
  <c r="H35" i="4"/>
  <c r="H36" i="4"/>
  <c r="E35" i="4"/>
  <c r="E36" i="4"/>
  <c r="E37" i="4"/>
  <c r="E38" i="4"/>
  <c r="E39" i="4"/>
  <c r="G34" i="4"/>
  <c r="G47" i="4" s="1"/>
  <c r="H31" i="4"/>
  <c r="H30" i="4"/>
  <c r="E30" i="4"/>
  <c r="E15" i="4"/>
  <c r="C9" i="5"/>
  <c r="B9" i="5"/>
  <c r="C8" i="5"/>
  <c r="B8" i="5"/>
  <c r="C7" i="5"/>
  <c r="B7" i="5"/>
  <c r="C6" i="5"/>
  <c r="B6" i="5"/>
  <c r="C5" i="5"/>
  <c r="B5" i="5"/>
  <c r="G71" i="4"/>
  <c r="D71" i="4"/>
  <c r="I61" i="4"/>
  <c r="G61" i="4"/>
  <c r="D61" i="4"/>
  <c r="H60" i="4"/>
  <c r="E60" i="4"/>
  <c r="H59" i="4"/>
  <c r="E59" i="4"/>
  <c r="H58" i="4"/>
  <c r="E58" i="4"/>
  <c r="H57" i="4"/>
  <c r="E57" i="4"/>
  <c r="H56" i="4"/>
  <c r="E56" i="4"/>
  <c r="H55" i="4"/>
  <c r="E55" i="4"/>
  <c r="H54" i="4"/>
  <c r="E54" i="4"/>
  <c r="H53" i="4"/>
  <c r="E53" i="4"/>
  <c r="H52" i="4"/>
  <c r="E52" i="4"/>
  <c r="H51" i="4"/>
  <c r="E51" i="4"/>
  <c r="H50" i="4"/>
  <c r="E50" i="4"/>
  <c r="A1" i="4"/>
  <c r="I71" i="4"/>
  <c r="H69" i="4"/>
  <c r="E69" i="4"/>
  <c r="H68" i="4"/>
  <c r="E68" i="4"/>
  <c r="H67" i="4"/>
  <c r="E67" i="4"/>
  <c r="H66" i="4"/>
  <c r="E66" i="4"/>
  <c r="H65" i="4"/>
  <c r="E65" i="4"/>
  <c r="H64" i="4"/>
  <c r="E64" i="4"/>
  <c r="H63" i="4"/>
  <c r="E63" i="4"/>
  <c r="I47" i="4"/>
  <c r="H45" i="4"/>
  <c r="E45" i="4"/>
  <c r="H44" i="4"/>
  <c r="E44" i="4"/>
  <c r="H43" i="4"/>
  <c r="E43" i="4"/>
  <c r="H42" i="4"/>
  <c r="E42" i="4"/>
  <c r="H41" i="4"/>
  <c r="E41" i="4"/>
  <c r="H40" i="4"/>
  <c r="E40" i="4"/>
  <c r="H39" i="4"/>
  <c r="H38" i="4"/>
  <c r="H37" i="4"/>
  <c r="I32" i="4"/>
  <c r="G32" i="4"/>
  <c r="F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H22" i="4"/>
  <c r="E22" i="4"/>
  <c r="H21" i="4"/>
  <c r="E21" i="4"/>
  <c r="H20" i="4"/>
  <c r="E20" i="4"/>
  <c r="H19" i="4"/>
  <c r="D32" i="4"/>
  <c r="I17" i="4"/>
  <c r="H16" i="4"/>
  <c r="E16" i="4"/>
  <c r="E14" i="4"/>
  <c r="E13" i="4"/>
  <c r="E12" i="4"/>
  <c r="H11" i="4"/>
  <c r="E11" i="4"/>
  <c r="E10" i="4"/>
  <c r="H9" i="4"/>
  <c r="E9" i="4"/>
  <c r="H49" i="4" l="1"/>
  <c r="H61" i="4" s="1"/>
  <c r="E8" i="4"/>
  <c r="E49" i="4"/>
  <c r="E61" i="4" s="1"/>
  <c r="C34" i="4"/>
  <c r="G17" i="4"/>
  <c r="G72" i="4" s="1"/>
  <c r="H13" i="4"/>
  <c r="E46" i="4"/>
  <c r="H34" i="4"/>
  <c r="H47" i="4" s="1"/>
  <c r="H8" i="4"/>
  <c r="E70" i="4"/>
  <c r="E71" i="4" s="1"/>
  <c r="H70" i="4"/>
  <c r="H71" i="4" s="1"/>
  <c r="F72" i="4"/>
  <c r="I72" i="4"/>
  <c r="H32" i="4"/>
  <c r="C32" i="4"/>
  <c r="D8" i="5" l="1"/>
  <c r="C47" i="4"/>
  <c r="C72" i="4" s="1"/>
  <c r="E34" i="4"/>
  <c r="E47" i="4" s="1"/>
  <c r="H17" i="4"/>
  <c r="H72" i="4" s="1"/>
  <c r="L17" i="4"/>
  <c r="L71" i="4"/>
  <c r="D9" i="5" s="1"/>
  <c r="E17" i="4"/>
  <c r="D17" i="4"/>
  <c r="D72" i="4" s="1"/>
  <c r="E32" i="4"/>
  <c r="L32" i="4"/>
  <c r="D6" i="5" s="1"/>
  <c r="L47" i="4" l="1"/>
  <c r="D7" i="5" s="1"/>
  <c r="E72" i="4"/>
  <c r="G8" i="5"/>
  <c r="J8" i="5" s="1"/>
  <c r="G9" i="5"/>
  <c r="J9" i="5" s="1"/>
  <c r="L72" i="4" l="1"/>
  <c r="G6" i="5"/>
  <c r="J6" i="5" s="1"/>
  <c r="D10" i="5"/>
  <c r="G7" i="5"/>
  <c r="J7" i="5" s="1"/>
  <c r="G5" i="5"/>
  <c r="J5" i="5" l="1"/>
  <c r="G10" i="5"/>
  <c r="J10" i="5" l="1"/>
  <c r="D16" i="5" s="1"/>
  <c r="H1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B16" authorId="0" shapeId="0" xr:uid="{0A7DBB76-E2BB-440D-A640-C1820EE3B786}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In order to divide a monitoring period into vintages according to requirement of VCS Staradard, the electricity between 26/12/2012 and 25/01/2013 is divided into 2 period based on daily meter records, including period from 26/12/2012 to 31/12/2012 and other period from 01/01/2013 to 25/01/2013. And this total monthly electricity is not change.
The same method is applied to December 2013 and December 2014 as well.</t>
        </r>
      </text>
    </comment>
  </commentList>
</comments>
</file>

<file path=xl/sharedStrings.xml><?xml version="1.0" encoding="utf-8"?>
<sst xmlns="http://schemas.openxmlformats.org/spreadsheetml/2006/main" count="68" uniqueCount="58">
  <si>
    <t xml:space="preserve">Project Title </t>
  </si>
  <si>
    <t>Version</t>
  </si>
  <si>
    <t>Report ID</t>
  </si>
  <si>
    <t>NA</t>
  </si>
  <si>
    <t>Date of Issue</t>
  </si>
  <si>
    <t>Project ID</t>
  </si>
  <si>
    <t>Monitoring Period</t>
  </si>
  <si>
    <t>Prepared By</t>
  </si>
  <si>
    <t>Zixiao Zhang</t>
  </si>
  <si>
    <t xml:space="preserve">Contact </t>
  </si>
  <si>
    <t>Block B, Level 24, Jiangong Mansion, 33 Fushan Road, Pudong New Area, Shanghai, P.R. of China</t>
  </si>
  <si>
    <t>Telephone: 2162462036; 
Email: zhang.zixiao@climatebridge.com; projects@climatebridge.com</t>
  </si>
  <si>
    <t>http://www.climatebridge.com</t>
  </si>
  <si>
    <t>from</t>
  </si>
  <si>
    <t>to</t>
  </si>
  <si>
    <t>MP</t>
  </si>
  <si>
    <t>days</t>
  </si>
  <si>
    <t>Period</t>
  </si>
  <si>
    <t>Electricity Supplied to the Grid (MWh)</t>
  </si>
  <si>
    <t>Electricity Imported from the Grid (MWh)</t>
  </si>
  <si>
    <t>Electricity Imported from the Backup Line (MWh)</t>
  </si>
  <si>
    <t>Net electricity delivered to the Grid from the Project Activity (MWh)</t>
  </si>
  <si>
    <t>By Meter Reading</t>
  </si>
  <si>
    <t>By ETN</t>
  </si>
  <si>
    <t xml:space="preserve">The Lower value between ETN and Meter Reading </t>
  </si>
  <si>
    <t xml:space="preserve">The Higher value between Receipt and Meter Reading </t>
  </si>
  <si>
    <t>Total</t>
  </si>
  <si>
    <r>
      <rPr>
        <b/>
        <sz val="12"/>
        <rFont val="Franklin Gothic Book"/>
        <family val="2"/>
      </rPr>
      <t>EF 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>e/MWh)</t>
    </r>
  </si>
  <si>
    <r>
      <rPr>
        <b/>
        <sz val="12"/>
        <rFont val="Franklin Gothic Book"/>
        <family val="2"/>
      </rPr>
      <t>Baseline Emissions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>e)</t>
    </r>
  </si>
  <si>
    <r>
      <rPr>
        <b/>
        <sz val="12"/>
        <rFont val="Franklin Gothic Book"/>
        <family val="2"/>
      </rPr>
      <t>Project Emissions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e) </t>
    </r>
  </si>
  <si>
    <r>
      <rPr>
        <b/>
        <sz val="12"/>
        <rFont val="Franklin Gothic Book"/>
        <family val="2"/>
      </rPr>
      <t>Leakage Emissions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e) </t>
    </r>
  </si>
  <si>
    <r>
      <rPr>
        <b/>
        <sz val="12"/>
        <rFont val="Franklin Gothic Book"/>
        <family val="2"/>
      </rPr>
      <t xml:space="preserve"> Net Emission Reductions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>e)</t>
    </r>
  </si>
  <si>
    <t>K</t>
  </si>
  <si>
    <t>L</t>
  </si>
  <si>
    <t>M=K*L</t>
  </si>
  <si>
    <t>N</t>
  </si>
  <si>
    <t>O</t>
  </si>
  <si>
    <t>P=M-N-O</t>
  </si>
  <si>
    <t>Deviation</t>
  </si>
  <si>
    <t>Zhoubai Hydroelectric Project</t>
  </si>
  <si>
    <t>Satrt Date</t>
    <phoneticPr fontId="18" type="noConversion"/>
  </si>
  <si>
    <t>End Date</t>
    <phoneticPr fontId="18" type="noConversion"/>
  </si>
  <si>
    <t>subtotal in 2012</t>
    <phoneticPr fontId="18" type="noConversion"/>
  </si>
  <si>
    <t>subtotal in 2013</t>
    <phoneticPr fontId="18" type="noConversion"/>
  </si>
  <si>
    <t>subtotal in 2014</t>
    <phoneticPr fontId="18" type="noConversion"/>
  </si>
  <si>
    <t>subtotal in 2015</t>
    <phoneticPr fontId="18" type="noConversion"/>
  </si>
  <si>
    <t>subtotal in 2016</t>
    <phoneticPr fontId="18" type="noConversion"/>
  </si>
  <si>
    <t>Start Date</t>
    <phoneticPr fontId="18" type="noConversion"/>
  </si>
  <si>
    <t>/</t>
    <phoneticPr fontId="18" type="noConversion"/>
  </si>
  <si>
    <t>Net Electricity Delivered 
to the Grid (MWh)</t>
    <phoneticPr fontId="18" type="noConversion"/>
  </si>
  <si>
    <r>
      <t>Actual Emission Reductions
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e) </t>
    </r>
    <phoneticPr fontId="18" type="noConversion"/>
  </si>
  <si>
    <r>
      <t>Estimated Emission Reduction (tCO</t>
    </r>
    <r>
      <rPr>
        <b/>
        <vertAlign val="sub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>e)</t>
    </r>
    <phoneticPr fontId="18" type="noConversion"/>
  </si>
  <si>
    <t>01/05/2012 to 24/08/2016(The first and last day included)</t>
    <phoneticPr fontId="18" type="noConversion"/>
  </si>
  <si>
    <t xml:space="preserve">Table 1 Determination of Net electricity delivered to the Grid </t>
    <phoneticPr fontId="18" type="noConversion"/>
  </si>
  <si>
    <t>Table2  Annual baseline emission Calculation</t>
    <phoneticPr fontId="18" type="noConversion"/>
  </si>
  <si>
    <r>
      <t>Table3  CO</t>
    </r>
    <r>
      <rPr>
        <b/>
        <vertAlign val="subscript"/>
        <sz val="14"/>
        <rFont val="Franklin Gothic Book"/>
        <family val="2"/>
      </rPr>
      <t>2</t>
    </r>
    <r>
      <rPr>
        <b/>
        <sz val="14"/>
        <rFont val="Franklin Gothic Book"/>
        <family val="2"/>
      </rPr>
      <t xml:space="preserve">  Emission Reductions Comparison</t>
    </r>
    <phoneticPr fontId="18" type="noConversion"/>
  </si>
  <si>
    <t>By ETN</t>
    <phoneticPr fontId="18" type="noConversion"/>
  </si>
  <si>
    <t>09/09/2022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</si>
</sst>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\¥* #,##0.00_);_(\¥* \(#,##0.00\);_(\¥* &quot;-&quot;??_);_(@_)"/>
    <numFmt numFmtId="177" formatCode="0.0000_);[Red]\(0.0000\)"/>
    <numFmt numFmtId="178" formatCode="#,##0.000_);[Red]\(#,##0.000\)"/>
    <numFmt numFmtId="179" formatCode="#,##0_);[Red]\(#,##0\)"/>
    <numFmt numFmtId="180" formatCode="#,##0.000_ "/>
    <numFmt numFmtId="181" formatCode="dd/mm/yyyy;@"/>
    <numFmt numFmtId="182" formatCode="dd/mm/yyyy"/>
  </numFmts>
  <fonts count="24" x14ac:knownFonts="1">
    <font>
      <sz val="12"/>
      <color theme="1"/>
      <name val="等线"/>
      <charset val="134"/>
      <scheme val="minor"/>
    </font>
    <font>
      <sz val="12"/>
      <color theme="1"/>
      <name val="Franklin Gothic Book"/>
      <family val="2"/>
    </font>
    <font>
      <b/>
      <sz val="14"/>
      <name val="Franklin Gothic Book"/>
      <family val="2"/>
    </font>
    <font>
      <b/>
      <sz val="12"/>
      <name val="Franklin Gothic Book"/>
      <family val="2"/>
    </font>
    <font>
      <sz val="12"/>
      <color indexed="8"/>
      <name val="Franklin Gothic Book"/>
      <family val="2"/>
    </font>
    <font>
      <sz val="12"/>
      <name val="Franklin Gothic Book"/>
      <family val="2"/>
    </font>
    <font>
      <b/>
      <sz val="12"/>
      <color indexed="8"/>
      <name val="Franklin Gothic Book"/>
      <family val="2"/>
    </font>
    <font>
      <sz val="10.5"/>
      <color rgb="FF000000"/>
      <name val="Franklin Gothic Book"/>
      <family val="2"/>
    </font>
    <font>
      <b/>
      <sz val="16"/>
      <name val="Franklin Gothic Book"/>
      <family val="2"/>
    </font>
    <font>
      <b/>
      <sz val="11"/>
      <name val="Franklin Gothic Book"/>
      <family val="2"/>
    </font>
    <font>
      <b/>
      <sz val="12"/>
      <color theme="1"/>
      <name val="Franklin Gothic Book"/>
      <family val="2"/>
    </font>
    <font>
      <b/>
      <sz val="12"/>
      <color rgb="FF000000"/>
      <name val="Franklin Gothic Book"/>
      <family val="2"/>
    </font>
    <font>
      <b/>
      <sz val="10.5"/>
      <color rgb="FFFFFFFF"/>
      <name val="Franklin Gothic Book"/>
      <family val="2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sz val="12"/>
      <name val="宋体"/>
      <family val="3"/>
      <charset val="134"/>
    </font>
    <font>
      <b/>
      <vertAlign val="subscript"/>
      <sz val="12"/>
      <name val="Franklin Gothic Book"/>
      <family val="2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0.5"/>
      <color theme="10"/>
      <name val="Franklin Gothic Book"/>
      <family val="2"/>
    </font>
    <font>
      <b/>
      <vertAlign val="subscript"/>
      <sz val="14"/>
      <name val="Franklin Gothic Book"/>
      <family val="2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7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>
      <alignment vertical="center"/>
    </xf>
    <xf numFmtId="0" fontId="16" fillId="0" borderId="0"/>
  </cellStyleXfs>
  <cellXfs count="78">
    <xf numFmtId="0" fontId="0" fillId="0" borderId="0" xfId="0"/>
    <xf numFmtId="178" fontId="0" fillId="0" borderId="0" xfId="0" applyNumberFormat="1"/>
    <xf numFmtId="178" fontId="1" fillId="0" borderId="0" xfId="0" applyNumberFormat="1" applyFont="1"/>
    <xf numFmtId="178" fontId="3" fillId="0" borderId="2" xfId="0" applyNumberFormat="1" applyFont="1" applyBorder="1" applyAlignment="1">
      <alignment horizontal="center" vertical="center" wrapText="1"/>
    </xf>
    <xf numFmtId="177" fontId="4" fillId="0" borderId="2" xfId="3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7" fontId="6" fillId="0" borderId="2" xfId="3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4" fontId="1" fillId="0" borderId="0" xfId="0" applyNumberFormat="1" applyFont="1"/>
    <xf numFmtId="178" fontId="3" fillId="2" borderId="2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Alignment="1">
      <alignment horizontal="justify" vertical="center"/>
    </xf>
    <xf numFmtId="178" fontId="0" fillId="0" borderId="0" xfId="0" applyNumberFormat="1" applyAlignment="1">
      <alignment vertical="center" wrapText="1"/>
    </xf>
    <xf numFmtId="180" fontId="1" fillId="0" borderId="0" xfId="0" applyNumberFormat="1" applyFont="1"/>
    <xf numFmtId="180" fontId="1" fillId="0" borderId="0" xfId="0" applyNumberFormat="1" applyFont="1" applyAlignment="1">
      <alignment horizontal="right"/>
    </xf>
    <xf numFmtId="180" fontId="0" fillId="0" borderId="0" xfId="0" applyNumberFormat="1"/>
    <xf numFmtId="180" fontId="2" fillId="0" borderId="0" xfId="4" applyNumberFormat="1" applyFont="1" applyAlignment="1">
      <alignment horizontal="center" vertical="center" wrapText="1"/>
    </xf>
    <xf numFmtId="181" fontId="2" fillId="0" borderId="0" xfId="4" applyNumberFormat="1" applyFont="1" applyAlignment="1">
      <alignment horizontal="center" vertical="center" wrapText="1"/>
    </xf>
    <xf numFmtId="0" fontId="2" fillId="0" borderId="0" xfId="4" applyNumberFormat="1" applyFont="1" applyAlignment="1">
      <alignment horizontal="center" vertical="center" wrapText="1"/>
    </xf>
    <xf numFmtId="180" fontId="9" fillId="3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Border="1"/>
    <xf numFmtId="180" fontId="1" fillId="0" borderId="2" xfId="0" applyNumberFormat="1" applyFont="1" applyFill="1" applyBorder="1"/>
    <xf numFmtId="180" fontId="10" fillId="2" borderId="2" xfId="0" applyNumberFormat="1" applyFont="1" applyFill="1" applyBorder="1"/>
    <xf numFmtId="180" fontId="2" fillId="0" borderId="0" xfId="4" applyNumberFormat="1" applyFont="1" applyAlignment="1">
      <alignment horizontal="right" vertical="center" wrapText="1"/>
    </xf>
    <xf numFmtId="180" fontId="5" fillId="0" borderId="2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2" fillId="4" borderId="5" xfId="0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180" fontId="1" fillId="0" borderId="2" xfId="0" applyNumberFormat="1" applyFont="1" applyBorder="1" applyAlignment="1">
      <alignment horizontal="right"/>
    </xf>
    <xf numFmtId="182" fontId="2" fillId="0" borderId="0" xfId="4" applyNumberFormat="1" applyFont="1" applyAlignment="1">
      <alignment horizontal="center" vertical="center" wrapText="1"/>
    </xf>
    <xf numFmtId="182" fontId="3" fillId="3" borderId="2" xfId="0" applyNumberFormat="1" applyFont="1" applyFill="1" applyBorder="1" applyAlignment="1">
      <alignment vertical="center" wrapText="1"/>
    </xf>
    <xf numFmtId="182" fontId="3" fillId="3" borderId="2" xfId="0" applyNumberFormat="1" applyFont="1" applyFill="1" applyBorder="1" applyAlignment="1">
      <alignment horizontal="center" vertical="center" wrapText="1"/>
    </xf>
    <xf numFmtId="182" fontId="1" fillId="0" borderId="2" xfId="0" applyNumberFormat="1" applyFont="1" applyBorder="1"/>
    <xf numFmtId="182" fontId="1" fillId="0" borderId="0" xfId="0" applyNumberFormat="1" applyFont="1"/>
    <xf numFmtId="182" fontId="3" fillId="0" borderId="2" xfId="0" applyNumberFormat="1" applyFont="1" applyBorder="1" applyAlignment="1">
      <alignment horizontal="center" vertical="center" wrapText="1"/>
    </xf>
    <xf numFmtId="182" fontId="4" fillId="0" borderId="2" xfId="3" applyNumberFormat="1" applyFont="1" applyBorder="1" applyAlignment="1">
      <alignment horizontal="center" vertical="center"/>
    </xf>
    <xf numFmtId="3" fontId="19" fillId="0" borderId="0" xfId="0" applyNumberFormat="1" applyFont="1"/>
    <xf numFmtId="0" fontId="20" fillId="5" borderId="10" xfId="2" applyFont="1" applyFill="1" applyBorder="1" applyAlignment="1">
      <alignment horizontal="left" vertical="center" wrapText="1"/>
    </xf>
    <xf numFmtId="182" fontId="1" fillId="0" borderId="2" xfId="0" applyNumberFormat="1" applyFont="1" applyFill="1" applyBorder="1"/>
    <xf numFmtId="10" fontId="5" fillId="0" borderId="2" xfId="0" applyNumberFormat="1" applyFont="1" applyFill="1" applyBorder="1" applyAlignment="1">
      <alignment horizontal="center" vertical="center"/>
    </xf>
    <xf numFmtId="182" fontId="5" fillId="0" borderId="2" xfId="0" applyNumberFormat="1" applyFont="1" applyBorder="1"/>
    <xf numFmtId="180" fontId="2" fillId="0" borderId="0" xfId="4" applyNumberFormat="1" applyFont="1" applyAlignment="1">
      <alignment horizontal="center" vertical="center" wrapText="1"/>
    </xf>
    <xf numFmtId="0" fontId="12" fillId="4" borderId="9" xfId="0" applyFont="1" applyFill="1" applyBorder="1" applyAlignment="1">
      <alignment horizontal="right" vertical="center" wrapText="1"/>
    </xf>
    <xf numFmtId="0" fontId="12" fillId="4" borderId="11" xfId="0" applyFont="1" applyFill="1" applyBorder="1" applyAlignment="1">
      <alignment horizontal="right" vertical="center" wrapText="1"/>
    </xf>
    <xf numFmtId="0" fontId="12" fillId="4" borderId="7" xfId="0" applyFont="1" applyFill="1" applyBorder="1" applyAlignment="1">
      <alignment horizontal="right" vertical="center" wrapText="1"/>
    </xf>
    <xf numFmtId="182" fontId="11" fillId="2" borderId="3" xfId="0" applyNumberFormat="1" applyFont="1" applyFill="1" applyBorder="1" applyAlignment="1">
      <alignment horizontal="center"/>
    </xf>
    <xf numFmtId="182" fontId="11" fillId="2" borderId="4" xfId="0" applyNumberFormat="1" applyFont="1" applyFill="1" applyBorder="1" applyAlignment="1">
      <alignment horizontal="center"/>
    </xf>
    <xf numFmtId="182" fontId="10" fillId="2" borderId="3" xfId="0" applyNumberFormat="1" applyFont="1" applyFill="1" applyBorder="1" applyAlignment="1">
      <alignment horizontal="center"/>
    </xf>
    <xf numFmtId="182" fontId="10" fillId="2" borderId="4" xfId="0" applyNumberFormat="1" applyFont="1" applyFill="1" applyBorder="1" applyAlignment="1">
      <alignment horizontal="center"/>
    </xf>
    <xf numFmtId="180" fontId="8" fillId="0" borderId="0" xfId="4" applyNumberFormat="1" applyFont="1" applyAlignment="1">
      <alignment horizontal="center" vertical="center" wrapText="1"/>
    </xf>
    <xf numFmtId="180" fontId="8" fillId="0" borderId="0" xfId="4" applyNumberFormat="1" applyFont="1" applyAlignment="1">
      <alignment horizontal="center" vertical="center"/>
    </xf>
    <xf numFmtId="180" fontId="2" fillId="0" borderId="0" xfId="4" applyNumberFormat="1" applyFont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180" fontId="3" fillId="3" borderId="2" xfId="1" applyNumberFormat="1" applyFont="1" applyFill="1" applyBorder="1" applyAlignment="1">
      <alignment horizontal="center" vertical="center" wrapText="1"/>
    </xf>
    <xf numFmtId="182" fontId="3" fillId="3" borderId="2" xfId="0" applyNumberFormat="1" applyFont="1" applyFill="1" applyBorder="1" applyAlignment="1">
      <alignment horizontal="center" vertical="center" wrapText="1"/>
    </xf>
    <xf numFmtId="180" fontId="3" fillId="3" borderId="3" xfId="1" applyNumberFormat="1" applyFont="1" applyFill="1" applyBorder="1" applyAlignment="1">
      <alignment horizontal="center" vertical="center" wrapText="1"/>
    </xf>
    <xf numFmtId="180" fontId="3" fillId="3" borderId="18" xfId="1" applyNumberFormat="1" applyFont="1" applyFill="1" applyBorder="1" applyAlignment="1">
      <alignment horizontal="center" vertical="center" wrapText="1"/>
    </xf>
    <xf numFmtId="180" fontId="3" fillId="3" borderId="4" xfId="1" applyNumberFormat="1" applyFont="1" applyFill="1" applyBorder="1" applyAlignment="1">
      <alignment horizontal="center" vertical="center" wrapText="1"/>
    </xf>
    <xf numFmtId="178" fontId="2" fillId="0" borderId="1" xfId="4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 wrapText="1"/>
    </xf>
    <xf numFmtId="182" fontId="3" fillId="0" borderId="4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182" fontId="6" fillId="0" borderId="3" xfId="3" applyNumberFormat="1" applyFont="1" applyBorder="1" applyAlignment="1">
      <alignment horizontal="center" vertical="center"/>
    </xf>
    <xf numFmtId="182" fontId="6" fillId="0" borderId="4" xfId="3" applyNumberFormat="1" applyFont="1" applyBorder="1" applyAlignment="1">
      <alignment horizontal="center" vertical="center"/>
    </xf>
    <xf numFmtId="178" fontId="3" fillId="0" borderId="16" xfId="0" applyNumberFormat="1" applyFont="1" applyFill="1" applyBorder="1" applyAlignment="1">
      <alignment horizontal="center" vertical="center" wrapText="1"/>
    </xf>
    <xf numFmtId="178" fontId="3" fillId="0" borderId="17" xfId="0" applyNumberFormat="1" applyFont="1" applyFill="1" applyBorder="1" applyAlignment="1">
      <alignment horizontal="center" vertical="center" wrapText="1"/>
    </xf>
    <xf numFmtId="182" fontId="3" fillId="0" borderId="2" xfId="0" applyNumberFormat="1" applyFont="1" applyBorder="1" applyAlignment="1">
      <alignment horizontal="center" vertical="center" wrapText="1"/>
    </xf>
    <xf numFmtId="179" fontId="4" fillId="0" borderId="2" xfId="3" applyNumberFormat="1" applyFont="1" applyBorder="1" applyAlignment="1">
      <alignment horizontal="center" vertical="center"/>
    </xf>
    <xf numFmtId="178" fontId="3" fillId="0" borderId="12" xfId="0" applyNumberFormat="1" applyFont="1" applyBorder="1" applyAlignment="1">
      <alignment horizontal="center" vertical="center" wrapText="1"/>
    </xf>
    <xf numFmtId="178" fontId="3" fillId="0" borderId="13" xfId="0" applyNumberFormat="1" applyFont="1" applyBorder="1" applyAlignment="1">
      <alignment horizontal="center" vertical="center" wrapText="1"/>
    </xf>
    <xf numFmtId="178" fontId="3" fillId="0" borderId="14" xfId="0" applyNumberFormat="1" applyFont="1" applyBorder="1" applyAlignment="1">
      <alignment horizontal="center" vertical="center" wrapText="1"/>
    </xf>
    <xf numFmtId="178" fontId="3" fillId="0" borderId="15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/>
    </xf>
  </cellXfs>
  <cellStyles count="5">
    <cellStyle name="常规" xfId="0" builtinId="0"/>
    <cellStyle name="常规 2" xfId="4" xr:uid="{00000000-0005-0000-0000-000032000000}"/>
    <cellStyle name="常规 2 2" xfId="3" xr:uid="{00000000-0005-0000-0000-00002C000000}"/>
    <cellStyle name="超链接" xfId="2" builtinId="8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.zixiao@climatebridg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1"/>
  <sheetViews>
    <sheetView tabSelected="1" zoomScale="110" zoomScaleNormal="110" workbookViewId="0">
      <selection activeCell="C6" sqref="C6"/>
    </sheetView>
  </sheetViews>
  <sheetFormatPr defaultColWidth="11.15234375" defaultRowHeight="16" x14ac:dyDescent="0.4"/>
  <cols>
    <col min="2" max="2" width="13.84375" style="24" customWidth="1"/>
    <col min="3" max="3" width="67.15234375" style="25" customWidth="1"/>
  </cols>
  <sheetData>
    <row r="1" spans="2:3" ht="16.5" thickBot="1" x14ac:dyDescent="0.45"/>
    <row r="2" spans="2:3" thickBot="1" x14ac:dyDescent="0.4">
      <c r="B2" s="26" t="s">
        <v>0</v>
      </c>
      <c r="C2" s="27" t="s">
        <v>39</v>
      </c>
    </row>
    <row r="3" spans="2:3" thickBot="1" x14ac:dyDescent="0.4">
      <c r="B3" s="28" t="s">
        <v>1</v>
      </c>
      <c r="C3" s="27">
        <v>1</v>
      </c>
    </row>
    <row r="4" spans="2:3" ht="15.5" x14ac:dyDescent="0.35">
      <c r="B4" s="28" t="s">
        <v>2</v>
      </c>
      <c r="C4" s="27" t="s">
        <v>3</v>
      </c>
    </row>
    <row r="5" spans="2:3" ht="15.5" x14ac:dyDescent="0.35">
      <c r="B5" s="28" t="s">
        <v>4</v>
      </c>
      <c r="C5" s="27" t="s">
        <v>57</v>
      </c>
    </row>
    <row r="6" spans="2:3" ht="15.5" x14ac:dyDescent="0.35">
      <c r="B6" s="28" t="s">
        <v>5</v>
      </c>
      <c r="C6" s="29">
        <v>45</v>
      </c>
    </row>
    <row r="7" spans="2:3" ht="28" x14ac:dyDescent="0.35">
      <c r="B7" s="28" t="s">
        <v>6</v>
      </c>
      <c r="C7" s="29" t="s">
        <v>52</v>
      </c>
    </row>
    <row r="8" spans="2:3" ht="15.5" x14ac:dyDescent="0.35">
      <c r="B8" s="28" t="s">
        <v>7</v>
      </c>
      <c r="C8" s="29" t="s">
        <v>8</v>
      </c>
    </row>
    <row r="9" spans="2:3" ht="15.5" x14ac:dyDescent="0.35">
      <c r="B9" s="45" t="s">
        <v>9</v>
      </c>
      <c r="C9" s="30" t="s">
        <v>10</v>
      </c>
    </row>
    <row r="10" spans="2:3" ht="28" x14ac:dyDescent="0.35">
      <c r="B10" s="46"/>
      <c r="C10" s="40" t="s">
        <v>11</v>
      </c>
    </row>
    <row r="11" spans="2:3" ht="15.5" x14ac:dyDescent="0.35">
      <c r="B11" s="47"/>
      <c r="C11" s="29" t="s">
        <v>12</v>
      </c>
    </row>
  </sheetData>
  <mergeCells count="1">
    <mergeCell ref="B9:B11"/>
  </mergeCells>
  <phoneticPr fontId="18" type="noConversion"/>
  <hyperlinks>
    <hyperlink ref="C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zoomScale="70" zoomScaleNormal="70" workbookViewId="0">
      <selection activeCell="G7" sqref="G7"/>
    </sheetView>
  </sheetViews>
  <sheetFormatPr defaultColWidth="9.23046875" defaultRowHeight="16" x14ac:dyDescent="0.4"/>
  <cols>
    <col min="1" max="2" width="16.15234375" style="36" customWidth="1"/>
    <col min="3" max="11" width="23.07421875" style="12" customWidth="1"/>
    <col min="12" max="12" width="23.07421875" style="13" customWidth="1"/>
    <col min="13" max="14" width="9.23046875" style="14" customWidth="1"/>
    <col min="15" max="16384" width="9.23046875" style="14"/>
  </cols>
  <sheetData>
    <row r="1" spans="1:12" ht="20" x14ac:dyDescent="0.35">
      <c r="A1" s="52" t="str">
        <f>Cover!C2</f>
        <v>Zhoubai Hydroelectric Project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9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9" x14ac:dyDescent="0.35">
      <c r="A3" s="32" t="s">
        <v>13</v>
      </c>
      <c r="B3" s="32"/>
      <c r="C3" s="15"/>
      <c r="D3" s="15" t="s">
        <v>14</v>
      </c>
      <c r="E3" s="15"/>
      <c r="F3" s="15"/>
      <c r="G3" s="15"/>
      <c r="H3" s="15"/>
      <c r="I3" s="15"/>
      <c r="J3" s="44"/>
      <c r="K3" s="44"/>
      <c r="L3" s="22"/>
    </row>
    <row r="4" spans="1:12" ht="19" x14ac:dyDescent="0.35">
      <c r="A4" s="32" t="s">
        <v>15</v>
      </c>
      <c r="B4" s="32"/>
      <c r="C4" s="16">
        <v>41030</v>
      </c>
      <c r="D4" s="16"/>
      <c r="E4" s="16">
        <v>42606</v>
      </c>
      <c r="F4" s="15"/>
      <c r="G4" s="17">
        <f>E4-C4+1</f>
        <v>1577</v>
      </c>
      <c r="H4" s="15" t="s">
        <v>16</v>
      </c>
      <c r="I4" s="15"/>
      <c r="J4" s="44"/>
      <c r="K4" s="44"/>
      <c r="L4" s="22"/>
    </row>
    <row r="5" spans="1:12" ht="19" x14ac:dyDescent="0.35">
      <c r="A5" s="32"/>
      <c r="B5" s="32"/>
      <c r="C5" s="15"/>
      <c r="D5" s="15"/>
      <c r="E5" s="15"/>
      <c r="F5" s="15"/>
      <c r="G5" s="15"/>
      <c r="H5" s="15"/>
      <c r="I5" s="15"/>
      <c r="J5" s="44"/>
      <c r="K5" s="44"/>
      <c r="L5" s="22"/>
    </row>
    <row r="6" spans="1:12" ht="16" customHeight="1" x14ac:dyDescent="0.35">
      <c r="A6" s="57" t="s">
        <v>17</v>
      </c>
      <c r="B6" s="57"/>
      <c r="C6" s="55" t="s">
        <v>18</v>
      </c>
      <c r="D6" s="55"/>
      <c r="E6" s="55"/>
      <c r="F6" s="56" t="s">
        <v>19</v>
      </c>
      <c r="G6" s="56"/>
      <c r="H6" s="56"/>
      <c r="I6" s="58" t="s">
        <v>20</v>
      </c>
      <c r="J6" s="59"/>
      <c r="K6" s="60"/>
      <c r="L6" s="55" t="s">
        <v>21</v>
      </c>
    </row>
    <row r="7" spans="1:12" ht="30" x14ac:dyDescent="0.35">
      <c r="A7" s="33" t="s">
        <v>40</v>
      </c>
      <c r="B7" s="34" t="s">
        <v>41</v>
      </c>
      <c r="C7" s="18" t="s">
        <v>22</v>
      </c>
      <c r="D7" s="18" t="s">
        <v>23</v>
      </c>
      <c r="E7" s="18" t="s">
        <v>24</v>
      </c>
      <c r="F7" s="18" t="s">
        <v>22</v>
      </c>
      <c r="G7" s="18" t="s">
        <v>23</v>
      </c>
      <c r="H7" s="18" t="s">
        <v>25</v>
      </c>
      <c r="I7" s="18" t="s">
        <v>22</v>
      </c>
      <c r="J7" s="18" t="s">
        <v>56</v>
      </c>
      <c r="K7" s="18" t="s">
        <v>24</v>
      </c>
      <c r="L7" s="55"/>
    </row>
    <row r="8" spans="1:12" x14ac:dyDescent="0.4">
      <c r="A8" s="35">
        <v>41030</v>
      </c>
      <c r="B8" s="35">
        <v>41054</v>
      </c>
      <c r="C8" s="20">
        <v>10801.163</v>
      </c>
      <c r="D8" s="20">
        <v>10801.163</v>
      </c>
      <c r="E8" s="19">
        <f>MIN(C8,D8)</f>
        <v>10801.163</v>
      </c>
      <c r="F8" s="19">
        <v>2.2000000000000002</v>
      </c>
      <c r="G8" s="19">
        <v>2.2000000000000002</v>
      </c>
      <c r="H8" s="19">
        <f>MAX(F8,G8)</f>
        <v>2.2000000000000002</v>
      </c>
      <c r="I8" s="19">
        <v>0</v>
      </c>
      <c r="J8" s="19">
        <v>0</v>
      </c>
      <c r="K8" s="19">
        <f>MAX(I8,J8)</f>
        <v>0</v>
      </c>
      <c r="L8" s="23">
        <f>E8-H8-K8</f>
        <v>10798.963</v>
      </c>
    </row>
    <row r="9" spans="1:12" x14ac:dyDescent="0.4">
      <c r="A9" s="35">
        <v>41055</v>
      </c>
      <c r="B9" s="35">
        <v>41085</v>
      </c>
      <c r="C9" s="20">
        <v>9386.1239999999998</v>
      </c>
      <c r="D9" s="20">
        <v>9386.1239999999998</v>
      </c>
      <c r="E9" s="19">
        <f t="shared" ref="E9:E16" si="0">MIN(C9,D9)</f>
        <v>9386.1239999999998</v>
      </c>
      <c r="F9" s="19">
        <v>11.88</v>
      </c>
      <c r="G9" s="19">
        <v>11.88</v>
      </c>
      <c r="H9" s="19">
        <f t="shared" ref="H9:H16" si="1">MAX(F9,G9)</f>
        <v>11.88</v>
      </c>
      <c r="I9" s="19">
        <v>0</v>
      </c>
      <c r="J9" s="19">
        <v>0</v>
      </c>
      <c r="K9" s="19">
        <f t="shared" ref="K9:K16" si="2">MAX(I9,J9)</f>
        <v>0</v>
      </c>
      <c r="L9" s="23">
        <f t="shared" ref="L9:L16" si="3">E9-H9-K9</f>
        <v>9374.2440000000006</v>
      </c>
    </row>
    <row r="10" spans="1:12" x14ac:dyDescent="0.4">
      <c r="A10" s="35">
        <v>41086</v>
      </c>
      <c r="B10" s="35">
        <v>41115</v>
      </c>
      <c r="C10" s="20">
        <v>6528.3239999999996</v>
      </c>
      <c r="D10" s="20">
        <v>6528.3239999999996</v>
      </c>
      <c r="E10" s="19">
        <f t="shared" si="0"/>
        <v>6528.3239999999996</v>
      </c>
      <c r="F10" s="19">
        <v>23.76</v>
      </c>
      <c r="G10" s="19">
        <v>23.76</v>
      </c>
      <c r="H10" s="19">
        <f t="shared" si="1"/>
        <v>23.76</v>
      </c>
      <c r="I10" s="19">
        <v>0</v>
      </c>
      <c r="J10" s="19">
        <v>0</v>
      </c>
      <c r="K10" s="19">
        <f t="shared" si="2"/>
        <v>0</v>
      </c>
      <c r="L10" s="23">
        <f t="shared" si="3"/>
        <v>6504.5639999999994</v>
      </c>
    </row>
    <row r="11" spans="1:12" x14ac:dyDescent="0.4">
      <c r="A11" s="35">
        <v>41116</v>
      </c>
      <c r="B11" s="35">
        <v>41146</v>
      </c>
      <c r="C11" s="20">
        <v>5397.7439999999997</v>
      </c>
      <c r="D11" s="20">
        <v>5397.7439999999997</v>
      </c>
      <c r="E11" s="19">
        <f t="shared" si="0"/>
        <v>5397.7439999999997</v>
      </c>
      <c r="F11" s="19">
        <v>34.979999999999997</v>
      </c>
      <c r="G11" s="19">
        <v>34.979999999999997</v>
      </c>
      <c r="H11" s="19">
        <f t="shared" si="1"/>
        <v>34.979999999999997</v>
      </c>
      <c r="I11" s="19">
        <v>0</v>
      </c>
      <c r="J11" s="19">
        <v>0</v>
      </c>
      <c r="K11" s="19">
        <f t="shared" si="2"/>
        <v>0</v>
      </c>
      <c r="L11" s="23">
        <f t="shared" si="3"/>
        <v>5362.7640000000001</v>
      </c>
    </row>
    <row r="12" spans="1:12" x14ac:dyDescent="0.4">
      <c r="A12" s="35">
        <v>41147</v>
      </c>
      <c r="B12" s="35">
        <v>41177</v>
      </c>
      <c r="C12" s="20">
        <v>7061.6040000000003</v>
      </c>
      <c r="D12" s="20">
        <v>7061.6040000000003</v>
      </c>
      <c r="E12" s="19">
        <f t="shared" si="0"/>
        <v>7061.6040000000003</v>
      </c>
      <c r="F12" s="19">
        <v>24.42</v>
      </c>
      <c r="G12" s="19">
        <v>24.42</v>
      </c>
      <c r="H12" s="19">
        <f t="shared" si="1"/>
        <v>24.42</v>
      </c>
      <c r="I12" s="19">
        <v>0</v>
      </c>
      <c r="J12" s="19">
        <v>0</v>
      </c>
      <c r="K12" s="19">
        <f t="shared" si="2"/>
        <v>0</v>
      </c>
      <c r="L12" s="23">
        <f t="shared" si="3"/>
        <v>7037.1840000000002</v>
      </c>
    </row>
    <row r="13" spans="1:12" x14ac:dyDescent="0.4">
      <c r="A13" s="35">
        <v>41178</v>
      </c>
      <c r="B13" s="35">
        <v>41207</v>
      </c>
      <c r="C13" s="20">
        <v>3757.6439999999998</v>
      </c>
      <c r="D13" s="20">
        <v>3757.6439999999998</v>
      </c>
      <c r="E13" s="19">
        <f t="shared" si="0"/>
        <v>3757.6439999999998</v>
      </c>
      <c r="F13" s="19">
        <v>38.28</v>
      </c>
      <c r="G13" s="19">
        <v>38.28</v>
      </c>
      <c r="H13" s="19">
        <f t="shared" si="1"/>
        <v>38.28</v>
      </c>
      <c r="I13" s="19">
        <v>0</v>
      </c>
      <c r="J13" s="19">
        <v>0</v>
      </c>
      <c r="K13" s="19">
        <f t="shared" si="2"/>
        <v>0</v>
      </c>
      <c r="L13" s="23">
        <f t="shared" si="3"/>
        <v>3719.3639999999996</v>
      </c>
    </row>
    <row r="14" spans="1:12" x14ac:dyDescent="0.4">
      <c r="A14" s="35">
        <v>41208</v>
      </c>
      <c r="B14" s="35">
        <v>41238</v>
      </c>
      <c r="C14" s="20">
        <v>4116.0240000000003</v>
      </c>
      <c r="D14" s="20">
        <v>4116.0240000000003</v>
      </c>
      <c r="E14" s="19">
        <f t="shared" si="0"/>
        <v>4116.0240000000003</v>
      </c>
      <c r="F14" s="19">
        <v>36.96</v>
      </c>
      <c r="G14" s="19">
        <v>36.96</v>
      </c>
      <c r="H14" s="19">
        <f t="shared" si="1"/>
        <v>36.96</v>
      </c>
      <c r="I14" s="19">
        <v>0</v>
      </c>
      <c r="J14" s="19">
        <v>0</v>
      </c>
      <c r="K14" s="19">
        <f t="shared" si="2"/>
        <v>0</v>
      </c>
      <c r="L14" s="23">
        <f t="shared" si="3"/>
        <v>4079.0640000000003</v>
      </c>
    </row>
    <row r="15" spans="1:12" x14ac:dyDescent="0.4">
      <c r="A15" s="35">
        <v>41239</v>
      </c>
      <c r="B15" s="35">
        <v>41268</v>
      </c>
      <c r="C15" s="20">
        <v>3436.884</v>
      </c>
      <c r="D15" s="20">
        <v>3436.884</v>
      </c>
      <c r="E15" s="19">
        <f t="shared" si="0"/>
        <v>3436.884</v>
      </c>
      <c r="F15" s="19">
        <v>51.48</v>
      </c>
      <c r="G15" s="19">
        <v>51.48</v>
      </c>
      <c r="H15" s="19">
        <f>MAX(F15,G15)</f>
        <v>51.48</v>
      </c>
      <c r="I15" s="19">
        <v>0</v>
      </c>
      <c r="J15" s="19">
        <v>0</v>
      </c>
      <c r="K15" s="19">
        <f>MAX(I15,J15)</f>
        <v>0</v>
      </c>
      <c r="L15" s="23">
        <f t="shared" si="3"/>
        <v>3385.404</v>
      </c>
    </row>
    <row r="16" spans="1:12" x14ac:dyDescent="0.4">
      <c r="A16" s="35">
        <v>41269</v>
      </c>
      <c r="B16" s="41">
        <v>41274</v>
      </c>
      <c r="C16" s="20">
        <v>249.863</v>
      </c>
      <c r="D16" s="20">
        <v>249.863</v>
      </c>
      <c r="E16" s="19">
        <f t="shared" si="0"/>
        <v>249.863</v>
      </c>
      <c r="F16" s="19">
        <v>12.773999999999999</v>
      </c>
      <c r="G16" s="19">
        <v>12.773999999999999</v>
      </c>
      <c r="H16" s="19">
        <f t="shared" si="1"/>
        <v>12.773999999999999</v>
      </c>
      <c r="I16" s="19">
        <v>0</v>
      </c>
      <c r="J16" s="19">
        <v>0</v>
      </c>
      <c r="K16" s="19">
        <f t="shared" si="2"/>
        <v>0</v>
      </c>
      <c r="L16" s="23">
        <f t="shared" si="3"/>
        <v>237.089</v>
      </c>
    </row>
    <row r="17" spans="1:12" x14ac:dyDescent="0.4">
      <c r="A17" s="50" t="s">
        <v>42</v>
      </c>
      <c r="B17" s="51"/>
      <c r="C17" s="21">
        <f>SUM(C8:C16)</f>
        <v>50735.373999999996</v>
      </c>
      <c r="D17" s="21">
        <f t="shared" ref="D17:I17" si="4">SUM(D8:D16)</f>
        <v>50735.373999999996</v>
      </c>
      <c r="E17" s="21">
        <f t="shared" si="4"/>
        <v>50735.373999999996</v>
      </c>
      <c r="F17" s="21">
        <f>SUM(F8:F16)</f>
        <v>236.73399999999998</v>
      </c>
      <c r="G17" s="21">
        <f t="shared" si="4"/>
        <v>236.73399999999998</v>
      </c>
      <c r="H17" s="21">
        <f t="shared" si="4"/>
        <v>236.73399999999998</v>
      </c>
      <c r="I17" s="21">
        <f t="shared" si="4"/>
        <v>0</v>
      </c>
      <c r="J17" s="21">
        <f t="shared" ref="J17:K17" si="5">SUM(J8:J16)</f>
        <v>0</v>
      </c>
      <c r="K17" s="21">
        <f t="shared" si="5"/>
        <v>0</v>
      </c>
      <c r="L17" s="21">
        <f>SUM(L8:L16)</f>
        <v>50498.64</v>
      </c>
    </row>
    <row r="18" spans="1:12" x14ac:dyDescent="0.4">
      <c r="A18" s="35"/>
      <c r="B18" s="35"/>
      <c r="C18" s="19"/>
      <c r="D18" s="19"/>
      <c r="E18" s="19"/>
      <c r="F18" s="19"/>
      <c r="G18" s="19"/>
      <c r="H18" s="19"/>
      <c r="I18" s="19"/>
      <c r="J18" s="19"/>
      <c r="K18" s="19"/>
      <c r="L18" s="31"/>
    </row>
    <row r="19" spans="1:12" x14ac:dyDescent="0.4">
      <c r="A19" s="35">
        <v>41275</v>
      </c>
      <c r="B19" s="35">
        <v>41299</v>
      </c>
      <c r="C19" s="20">
        <v>1041.097</v>
      </c>
      <c r="D19" s="20">
        <v>1041.097</v>
      </c>
      <c r="E19" s="19">
        <f>MIN(C19,D19)</f>
        <v>1041.097</v>
      </c>
      <c r="F19" s="19">
        <v>53.225999999999999</v>
      </c>
      <c r="G19" s="19">
        <v>53.225999999999999</v>
      </c>
      <c r="H19" s="19">
        <f t="shared" ref="H19:H31" si="6">MAX(F19,G19)</f>
        <v>53.225999999999999</v>
      </c>
      <c r="I19" s="19">
        <v>0</v>
      </c>
      <c r="J19" s="19">
        <v>0</v>
      </c>
      <c r="K19" s="19">
        <f t="shared" ref="K19:K31" si="7">MAX(I19,J19)</f>
        <v>0</v>
      </c>
      <c r="L19" s="23">
        <f>E19-H19-K19</f>
        <v>987.87099999999998</v>
      </c>
    </row>
    <row r="20" spans="1:12" x14ac:dyDescent="0.4">
      <c r="A20" s="35">
        <v>41300</v>
      </c>
      <c r="B20" s="35">
        <v>41330</v>
      </c>
      <c r="C20" s="19">
        <v>2054.58</v>
      </c>
      <c r="D20" s="19">
        <v>2054.58</v>
      </c>
      <c r="E20" s="19">
        <f t="shared" ref="E20:E31" si="8">MIN(C20,D20)</f>
        <v>2054.58</v>
      </c>
      <c r="F20" s="19">
        <v>67.98</v>
      </c>
      <c r="G20" s="19">
        <v>67.98</v>
      </c>
      <c r="H20" s="19">
        <f t="shared" si="6"/>
        <v>67.98</v>
      </c>
      <c r="I20" s="19">
        <v>0</v>
      </c>
      <c r="J20" s="19">
        <v>0</v>
      </c>
      <c r="K20" s="19">
        <f t="shared" si="7"/>
        <v>0</v>
      </c>
      <c r="L20" s="23">
        <f t="shared" ref="L20:L31" si="9">E20-H20-K20</f>
        <v>1986.6</v>
      </c>
    </row>
    <row r="21" spans="1:12" x14ac:dyDescent="0.4">
      <c r="A21" s="35">
        <v>41331</v>
      </c>
      <c r="B21" s="35">
        <v>41358</v>
      </c>
      <c r="C21" s="19">
        <v>2396.46</v>
      </c>
      <c r="D21" s="19">
        <v>2396.46</v>
      </c>
      <c r="E21" s="19">
        <f t="shared" si="8"/>
        <v>2396.46</v>
      </c>
      <c r="F21" s="19">
        <v>31.68</v>
      </c>
      <c r="G21" s="19">
        <v>31.68</v>
      </c>
      <c r="H21" s="19">
        <f t="shared" si="6"/>
        <v>31.68</v>
      </c>
      <c r="I21" s="19">
        <v>0.64</v>
      </c>
      <c r="J21" s="19">
        <v>0.64</v>
      </c>
      <c r="K21" s="19">
        <f t="shared" si="7"/>
        <v>0.64</v>
      </c>
      <c r="L21" s="23">
        <f t="shared" si="9"/>
        <v>2364.1400000000003</v>
      </c>
    </row>
    <row r="22" spans="1:12" x14ac:dyDescent="0.4">
      <c r="A22" s="35">
        <v>41359</v>
      </c>
      <c r="B22" s="35">
        <v>41389</v>
      </c>
      <c r="C22" s="19">
        <v>4596.8999999999996</v>
      </c>
      <c r="D22" s="19">
        <v>4596.8999999999996</v>
      </c>
      <c r="E22" s="19">
        <f t="shared" si="8"/>
        <v>4596.8999999999996</v>
      </c>
      <c r="F22" s="19">
        <v>27.72</v>
      </c>
      <c r="G22" s="19">
        <v>27.72</v>
      </c>
      <c r="H22" s="19">
        <f t="shared" si="6"/>
        <v>27.72</v>
      </c>
      <c r="I22" s="19">
        <v>0</v>
      </c>
      <c r="J22" s="19">
        <v>0</v>
      </c>
      <c r="K22" s="19">
        <f t="shared" si="7"/>
        <v>0</v>
      </c>
      <c r="L22" s="23">
        <f t="shared" si="9"/>
        <v>4569.1799999999994</v>
      </c>
    </row>
    <row r="23" spans="1:12" x14ac:dyDescent="0.4">
      <c r="A23" s="35">
        <v>41390</v>
      </c>
      <c r="B23" s="35">
        <v>41419</v>
      </c>
      <c r="C23" s="19">
        <v>8639.4</v>
      </c>
      <c r="D23" s="19">
        <v>8639.4</v>
      </c>
      <c r="E23" s="19">
        <f t="shared" si="8"/>
        <v>8639.4</v>
      </c>
      <c r="F23" s="19">
        <v>11.88</v>
      </c>
      <c r="G23" s="19">
        <v>11.88</v>
      </c>
      <c r="H23" s="19">
        <f t="shared" si="6"/>
        <v>11.88</v>
      </c>
      <c r="I23" s="19">
        <v>0</v>
      </c>
      <c r="J23" s="19">
        <v>0</v>
      </c>
      <c r="K23" s="19">
        <f t="shared" si="7"/>
        <v>0</v>
      </c>
      <c r="L23" s="23">
        <f t="shared" si="9"/>
        <v>8627.52</v>
      </c>
    </row>
    <row r="24" spans="1:12" x14ac:dyDescent="0.4">
      <c r="A24" s="35">
        <v>41420</v>
      </c>
      <c r="B24" s="35">
        <v>41450</v>
      </c>
      <c r="C24" s="19">
        <v>13007.28</v>
      </c>
      <c r="D24" s="19">
        <v>13007.28</v>
      </c>
      <c r="E24" s="19">
        <f t="shared" si="8"/>
        <v>13007.28</v>
      </c>
      <c r="F24" s="19">
        <v>0</v>
      </c>
      <c r="G24" s="19">
        <v>0</v>
      </c>
      <c r="H24" s="19">
        <f t="shared" si="6"/>
        <v>0</v>
      </c>
      <c r="I24" s="19">
        <v>0</v>
      </c>
      <c r="J24" s="19">
        <v>0</v>
      </c>
      <c r="K24" s="19">
        <f t="shared" si="7"/>
        <v>0</v>
      </c>
      <c r="L24" s="23">
        <f t="shared" si="9"/>
        <v>13007.28</v>
      </c>
    </row>
    <row r="25" spans="1:12" x14ac:dyDescent="0.4">
      <c r="A25" s="35">
        <v>41451</v>
      </c>
      <c r="B25" s="35">
        <v>41480</v>
      </c>
      <c r="C25" s="19">
        <v>5866.08</v>
      </c>
      <c r="D25" s="19">
        <v>5866.08</v>
      </c>
      <c r="E25" s="19">
        <f t="shared" si="8"/>
        <v>5866.08</v>
      </c>
      <c r="F25" s="19">
        <v>31.02</v>
      </c>
      <c r="G25" s="19">
        <v>31.02</v>
      </c>
      <c r="H25" s="19">
        <f t="shared" si="6"/>
        <v>31.02</v>
      </c>
      <c r="I25" s="19">
        <v>0.13600000000000001</v>
      </c>
      <c r="J25" s="19">
        <v>0.13600000000000001</v>
      </c>
      <c r="K25" s="19">
        <f t="shared" si="7"/>
        <v>0.13600000000000001</v>
      </c>
      <c r="L25" s="23">
        <f t="shared" si="9"/>
        <v>5834.9239999999991</v>
      </c>
    </row>
    <row r="26" spans="1:12" x14ac:dyDescent="0.4">
      <c r="A26" s="35">
        <v>41481</v>
      </c>
      <c r="B26" s="35">
        <v>41511</v>
      </c>
      <c r="C26" s="19">
        <v>1742.4</v>
      </c>
      <c r="D26" s="19">
        <v>1742.4</v>
      </c>
      <c r="E26" s="19">
        <f t="shared" si="8"/>
        <v>1742.4</v>
      </c>
      <c r="F26" s="19">
        <v>56.76</v>
      </c>
      <c r="G26" s="19">
        <v>56.76</v>
      </c>
      <c r="H26" s="19">
        <f t="shared" si="6"/>
        <v>56.76</v>
      </c>
      <c r="I26" s="19">
        <v>1.2E-2</v>
      </c>
      <c r="J26" s="19">
        <v>1.2E-2</v>
      </c>
      <c r="K26" s="19">
        <f t="shared" si="7"/>
        <v>1.2E-2</v>
      </c>
      <c r="L26" s="23">
        <f t="shared" si="9"/>
        <v>1685.6280000000002</v>
      </c>
    </row>
    <row r="27" spans="1:12" x14ac:dyDescent="0.4">
      <c r="A27" s="35">
        <v>41512</v>
      </c>
      <c r="B27" s="35">
        <v>41542</v>
      </c>
      <c r="C27" s="19">
        <v>8817.6</v>
      </c>
      <c r="D27" s="19">
        <v>8817.6</v>
      </c>
      <c r="E27" s="19">
        <f t="shared" si="8"/>
        <v>8817.6</v>
      </c>
      <c r="F27" s="19">
        <v>15.18</v>
      </c>
      <c r="G27" s="19">
        <v>15.18</v>
      </c>
      <c r="H27" s="19">
        <f t="shared" si="6"/>
        <v>15.18</v>
      </c>
      <c r="I27" s="19">
        <v>0</v>
      </c>
      <c r="J27" s="19">
        <v>0</v>
      </c>
      <c r="K27" s="19">
        <f t="shared" si="7"/>
        <v>0</v>
      </c>
      <c r="L27" s="23">
        <f t="shared" si="9"/>
        <v>8802.42</v>
      </c>
    </row>
    <row r="28" spans="1:12" x14ac:dyDescent="0.4">
      <c r="A28" s="35">
        <v>41543</v>
      </c>
      <c r="B28" s="35">
        <v>41572</v>
      </c>
      <c r="C28" s="19">
        <v>2034.12</v>
      </c>
      <c r="D28" s="19">
        <v>2034.12</v>
      </c>
      <c r="E28" s="19">
        <f t="shared" si="8"/>
        <v>2034.12</v>
      </c>
      <c r="F28" s="19">
        <v>40.92</v>
      </c>
      <c r="G28" s="19">
        <v>40.92</v>
      </c>
      <c r="H28" s="19">
        <f t="shared" si="6"/>
        <v>40.92</v>
      </c>
      <c r="I28" s="19">
        <v>0</v>
      </c>
      <c r="J28" s="19">
        <v>0</v>
      </c>
      <c r="K28" s="19">
        <f t="shared" si="7"/>
        <v>0</v>
      </c>
      <c r="L28" s="23">
        <f>E28-H28-K28</f>
        <v>1993.1999999999998</v>
      </c>
    </row>
    <row r="29" spans="1:12" x14ac:dyDescent="0.4">
      <c r="A29" s="35">
        <v>41573</v>
      </c>
      <c r="B29" s="35">
        <v>41603</v>
      </c>
      <c r="C29" s="19">
        <v>1540.44</v>
      </c>
      <c r="D29" s="19">
        <v>1540.44</v>
      </c>
      <c r="E29" s="19">
        <f t="shared" si="8"/>
        <v>1540.44</v>
      </c>
      <c r="F29" s="19">
        <v>26.4</v>
      </c>
      <c r="G29" s="19">
        <v>26.4</v>
      </c>
      <c r="H29" s="19">
        <f t="shared" si="6"/>
        <v>26.4</v>
      </c>
      <c r="I29" s="19">
        <v>0.316</v>
      </c>
      <c r="J29" s="19">
        <v>0.316</v>
      </c>
      <c r="K29" s="19">
        <f t="shared" si="7"/>
        <v>0.316</v>
      </c>
      <c r="L29" s="23">
        <f t="shared" si="9"/>
        <v>1513.7239999999999</v>
      </c>
    </row>
    <row r="30" spans="1:12" x14ac:dyDescent="0.4">
      <c r="A30" s="35">
        <v>41604</v>
      </c>
      <c r="B30" s="35">
        <v>41633</v>
      </c>
      <c r="C30" s="19">
        <v>2777.94</v>
      </c>
      <c r="D30" s="19">
        <v>2777.94</v>
      </c>
      <c r="E30" s="19">
        <f t="shared" ref="E30" si="10">MIN(C30,D30)</f>
        <v>2777.94</v>
      </c>
      <c r="F30" s="19">
        <v>38.28</v>
      </c>
      <c r="G30" s="19">
        <v>38.28</v>
      </c>
      <c r="H30" s="19">
        <f t="shared" ref="H30" si="11">MAX(F30,G30)</f>
        <v>38.28</v>
      </c>
      <c r="I30" s="19">
        <v>0</v>
      </c>
      <c r="J30" s="19">
        <v>0</v>
      </c>
      <c r="K30" s="19">
        <f t="shared" si="7"/>
        <v>0</v>
      </c>
      <c r="L30" s="23">
        <f t="shared" si="9"/>
        <v>2739.66</v>
      </c>
    </row>
    <row r="31" spans="1:12" x14ac:dyDescent="0.4">
      <c r="A31" s="35">
        <v>41634</v>
      </c>
      <c r="B31" s="41">
        <v>41639</v>
      </c>
      <c r="C31" s="20">
        <v>487.20699999999999</v>
      </c>
      <c r="D31" s="19">
        <v>487.20699999999999</v>
      </c>
      <c r="E31" s="19">
        <f t="shared" si="8"/>
        <v>487.20699999999999</v>
      </c>
      <c r="F31" s="19">
        <v>8.1750000000000007</v>
      </c>
      <c r="G31" s="19">
        <v>8.1750000000000007</v>
      </c>
      <c r="H31" s="19">
        <f t="shared" si="6"/>
        <v>8.1750000000000007</v>
      </c>
      <c r="I31" s="19">
        <v>0.188</v>
      </c>
      <c r="J31" s="19">
        <v>0.188</v>
      </c>
      <c r="K31" s="19">
        <f t="shared" si="7"/>
        <v>0.188</v>
      </c>
      <c r="L31" s="23">
        <f t="shared" si="9"/>
        <v>478.84399999999999</v>
      </c>
    </row>
    <row r="32" spans="1:12" x14ac:dyDescent="0.4">
      <c r="A32" s="50" t="s">
        <v>43</v>
      </c>
      <c r="B32" s="51"/>
      <c r="C32" s="21">
        <f t="shared" ref="C32:L32" si="12">SUM(C19:C31)</f>
        <v>55001.504000000008</v>
      </c>
      <c r="D32" s="21">
        <f t="shared" si="12"/>
        <v>55001.504000000008</v>
      </c>
      <c r="E32" s="21">
        <f t="shared" si="12"/>
        <v>55001.504000000008</v>
      </c>
      <c r="F32" s="21">
        <f t="shared" si="12"/>
        <v>409.22100000000006</v>
      </c>
      <c r="G32" s="21">
        <f t="shared" si="12"/>
        <v>409.22100000000006</v>
      </c>
      <c r="H32" s="21">
        <f t="shared" si="12"/>
        <v>409.22100000000006</v>
      </c>
      <c r="I32" s="21">
        <f t="shared" si="12"/>
        <v>1.292</v>
      </c>
      <c r="J32" s="21">
        <f t="shared" ref="J32:K32" si="13">SUM(J19:J31)</f>
        <v>1.292</v>
      </c>
      <c r="K32" s="21">
        <f t="shared" si="13"/>
        <v>1.292</v>
      </c>
      <c r="L32" s="21">
        <f t="shared" si="12"/>
        <v>54590.990999999995</v>
      </c>
    </row>
    <row r="33" spans="1:12" x14ac:dyDescent="0.4">
      <c r="A33" s="35"/>
      <c r="B33" s="35"/>
      <c r="C33" s="19"/>
      <c r="D33" s="19"/>
      <c r="E33" s="19"/>
      <c r="F33" s="19"/>
      <c r="G33" s="19"/>
      <c r="H33" s="19"/>
      <c r="I33" s="19"/>
      <c r="J33" s="19"/>
      <c r="K33" s="19"/>
      <c r="L33" s="31"/>
    </row>
    <row r="34" spans="1:12" x14ac:dyDescent="0.4">
      <c r="A34" s="35">
        <v>41640</v>
      </c>
      <c r="B34" s="35">
        <v>41664</v>
      </c>
      <c r="C34" s="19">
        <f>2517.24-C31</f>
        <v>2030.0329999999999</v>
      </c>
      <c r="D34" s="19">
        <v>2030.0329999999999</v>
      </c>
      <c r="E34" s="19">
        <f>MIN(C34,D34)</f>
        <v>2030.0329999999999</v>
      </c>
      <c r="F34" s="19">
        <f>42.24-F31</f>
        <v>34.064999999999998</v>
      </c>
      <c r="G34" s="19">
        <f>42.24-G31</f>
        <v>34.064999999999998</v>
      </c>
      <c r="H34" s="19">
        <f t="shared" ref="H34:H46" si="14">MAX(F34,G34)</f>
        <v>34.064999999999998</v>
      </c>
      <c r="I34" s="19">
        <v>0.78400000000000003</v>
      </c>
      <c r="J34" s="19">
        <v>0.78400000000000003</v>
      </c>
      <c r="K34" s="19">
        <f t="shared" ref="K34:K46" si="15">MAX(I34,J34)</f>
        <v>0.78400000000000003</v>
      </c>
      <c r="L34" s="23">
        <f>E34-H34-K34</f>
        <v>1995.1839999999997</v>
      </c>
    </row>
    <row r="35" spans="1:12" x14ac:dyDescent="0.4">
      <c r="A35" s="35">
        <v>41665</v>
      </c>
      <c r="B35" s="35">
        <v>41695</v>
      </c>
      <c r="C35" s="19">
        <v>1616.34</v>
      </c>
      <c r="D35" s="19">
        <v>1616.34</v>
      </c>
      <c r="E35" s="19">
        <f t="shared" ref="E35:E39" si="16">MIN(C35,D35)</f>
        <v>1616.34</v>
      </c>
      <c r="F35" s="19">
        <v>54.78</v>
      </c>
      <c r="G35" s="19">
        <v>54.78</v>
      </c>
      <c r="H35" s="19">
        <f t="shared" si="14"/>
        <v>54.78</v>
      </c>
      <c r="I35" s="19">
        <v>1.036</v>
      </c>
      <c r="J35" s="19">
        <v>1.036</v>
      </c>
      <c r="K35" s="19">
        <f t="shared" si="15"/>
        <v>1.036</v>
      </c>
      <c r="L35" s="23">
        <f t="shared" ref="L35:L46" si="17">E35-H35-K35</f>
        <v>1560.5239999999999</v>
      </c>
    </row>
    <row r="36" spans="1:12" x14ac:dyDescent="0.4">
      <c r="A36" s="35">
        <v>41696</v>
      </c>
      <c r="B36" s="35">
        <v>41723</v>
      </c>
      <c r="C36" s="19">
        <v>813.12</v>
      </c>
      <c r="D36" s="19">
        <v>813.12</v>
      </c>
      <c r="E36" s="19">
        <f t="shared" si="16"/>
        <v>813.12</v>
      </c>
      <c r="F36" s="19">
        <v>50.82</v>
      </c>
      <c r="G36" s="19">
        <v>50.82</v>
      </c>
      <c r="H36" s="19">
        <f t="shared" si="14"/>
        <v>50.82</v>
      </c>
      <c r="I36" s="19">
        <v>0</v>
      </c>
      <c r="J36" s="19">
        <v>0</v>
      </c>
      <c r="K36" s="19">
        <f t="shared" si="15"/>
        <v>0</v>
      </c>
      <c r="L36" s="23">
        <f t="shared" si="17"/>
        <v>762.3</v>
      </c>
    </row>
    <row r="37" spans="1:12" x14ac:dyDescent="0.4">
      <c r="A37" s="35">
        <v>41724</v>
      </c>
      <c r="B37" s="35">
        <v>41754</v>
      </c>
      <c r="C37" s="19">
        <v>7157.7</v>
      </c>
      <c r="D37" s="19">
        <v>7157.7</v>
      </c>
      <c r="E37" s="19">
        <f t="shared" si="16"/>
        <v>7157.7</v>
      </c>
      <c r="F37" s="19">
        <v>19.14</v>
      </c>
      <c r="G37" s="19">
        <v>19.14</v>
      </c>
      <c r="H37" s="19">
        <f t="shared" si="14"/>
        <v>19.14</v>
      </c>
      <c r="I37" s="19">
        <v>0</v>
      </c>
      <c r="J37" s="19">
        <v>0</v>
      </c>
      <c r="K37" s="19">
        <f t="shared" si="15"/>
        <v>0</v>
      </c>
      <c r="L37" s="23">
        <f t="shared" si="17"/>
        <v>7138.5599999999995</v>
      </c>
    </row>
    <row r="38" spans="1:12" x14ac:dyDescent="0.4">
      <c r="A38" s="35">
        <v>41755</v>
      </c>
      <c r="B38" s="35">
        <v>41784</v>
      </c>
      <c r="C38" s="19">
        <v>9379.26</v>
      </c>
      <c r="D38" s="19">
        <v>9379.26</v>
      </c>
      <c r="E38" s="19">
        <f t="shared" si="16"/>
        <v>9379.26</v>
      </c>
      <c r="F38" s="19">
        <v>31.02</v>
      </c>
      <c r="G38" s="19">
        <v>31.02</v>
      </c>
      <c r="H38" s="19">
        <f t="shared" si="14"/>
        <v>31.02</v>
      </c>
      <c r="I38" s="19">
        <v>0</v>
      </c>
      <c r="J38" s="19">
        <v>0</v>
      </c>
      <c r="K38" s="19">
        <f t="shared" si="15"/>
        <v>0</v>
      </c>
      <c r="L38" s="23">
        <f t="shared" si="17"/>
        <v>9348.24</v>
      </c>
    </row>
    <row r="39" spans="1:12" x14ac:dyDescent="0.4">
      <c r="A39" s="35">
        <v>41785</v>
      </c>
      <c r="B39" s="35">
        <v>41815</v>
      </c>
      <c r="C39" s="19">
        <v>7067.28</v>
      </c>
      <c r="D39" s="19">
        <v>7067.28</v>
      </c>
      <c r="E39" s="19">
        <f t="shared" si="16"/>
        <v>7067.28</v>
      </c>
      <c r="F39" s="19">
        <v>1.98</v>
      </c>
      <c r="G39" s="19">
        <v>1.98</v>
      </c>
      <c r="H39" s="19">
        <f t="shared" si="14"/>
        <v>1.98</v>
      </c>
      <c r="I39" s="19">
        <v>0</v>
      </c>
      <c r="J39" s="19">
        <v>0</v>
      </c>
      <c r="K39" s="19">
        <f t="shared" si="15"/>
        <v>0</v>
      </c>
      <c r="L39" s="23">
        <f t="shared" si="17"/>
        <v>7065.3</v>
      </c>
    </row>
    <row r="40" spans="1:12" x14ac:dyDescent="0.4">
      <c r="A40" s="35">
        <v>41816</v>
      </c>
      <c r="B40" s="35">
        <v>41845</v>
      </c>
      <c r="C40" s="19">
        <v>8125.92</v>
      </c>
      <c r="D40" s="19">
        <v>8125.92</v>
      </c>
      <c r="E40" s="19">
        <f t="shared" ref="E40:E46" si="18">MIN(C40,D40)</f>
        <v>8125.92</v>
      </c>
      <c r="F40" s="19">
        <v>21.78</v>
      </c>
      <c r="G40" s="19">
        <v>21.78</v>
      </c>
      <c r="H40" s="19">
        <f t="shared" si="14"/>
        <v>21.78</v>
      </c>
      <c r="I40" s="19">
        <v>0</v>
      </c>
      <c r="J40" s="19">
        <v>0</v>
      </c>
      <c r="K40" s="19">
        <f t="shared" si="15"/>
        <v>0</v>
      </c>
      <c r="L40" s="23">
        <f t="shared" si="17"/>
        <v>8104.14</v>
      </c>
    </row>
    <row r="41" spans="1:12" x14ac:dyDescent="0.4">
      <c r="A41" s="35">
        <v>41846</v>
      </c>
      <c r="B41" s="35">
        <v>41876</v>
      </c>
      <c r="C41" s="19">
        <v>2898.72</v>
      </c>
      <c r="D41" s="19">
        <v>2898.72</v>
      </c>
      <c r="E41" s="19">
        <f t="shared" si="18"/>
        <v>2898.72</v>
      </c>
      <c r="F41" s="19">
        <v>53.46</v>
      </c>
      <c r="G41" s="19">
        <v>53.46</v>
      </c>
      <c r="H41" s="19">
        <f t="shared" si="14"/>
        <v>53.46</v>
      </c>
      <c r="I41" s="19">
        <v>5.6000000000000001E-2</v>
      </c>
      <c r="J41" s="19">
        <v>5.6000000000000001E-2</v>
      </c>
      <c r="K41" s="19">
        <f t="shared" si="15"/>
        <v>5.6000000000000001E-2</v>
      </c>
      <c r="L41" s="23">
        <f t="shared" si="17"/>
        <v>2845.2039999999997</v>
      </c>
    </row>
    <row r="42" spans="1:12" x14ac:dyDescent="0.4">
      <c r="A42" s="35">
        <v>41877</v>
      </c>
      <c r="B42" s="35">
        <v>41907</v>
      </c>
      <c r="C42" s="19">
        <v>12404.04</v>
      </c>
      <c r="D42" s="19">
        <v>12404.04</v>
      </c>
      <c r="E42" s="19">
        <f t="shared" si="18"/>
        <v>12404.04</v>
      </c>
      <c r="F42" s="19">
        <v>6.6</v>
      </c>
      <c r="G42" s="19">
        <v>6.6</v>
      </c>
      <c r="H42" s="19">
        <f t="shared" si="14"/>
        <v>6.6</v>
      </c>
      <c r="I42" s="19">
        <v>0</v>
      </c>
      <c r="J42" s="19">
        <v>0</v>
      </c>
      <c r="K42" s="19">
        <f t="shared" si="15"/>
        <v>0</v>
      </c>
      <c r="L42" s="23">
        <f t="shared" si="17"/>
        <v>12397.44</v>
      </c>
    </row>
    <row r="43" spans="1:12" x14ac:dyDescent="0.4">
      <c r="A43" s="35">
        <v>41908</v>
      </c>
      <c r="B43" s="35">
        <v>41937</v>
      </c>
      <c r="C43" s="19">
        <v>2716.56</v>
      </c>
      <c r="D43" s="19">
        <v>2716.56</v>
      </c>
      <c r="E43" s="19">
        <f t="shared" si="18"/>
        <v>2716.56</v>
      </c>
      <c r="F43" s="19">
        <v>56.76</v>
      </c>
      <c r="G43" s="19">
        <v>56.76</v>
      </c>
      <c r="H43" s="19">
        <f t="shared" si="14"/>
        <v>56.76</v>
      </c>
      <c r="I43" s="19">
        <v>0</v>
      </c>
      <c r="J43" s="19">
        <v>0</v>
      </c>
      <c r="K43" s="19">
        <f t="shared" si="15"/>
        <v>0</v>
      </c>
      <c r="L43" s="23">
        <f>E43-H43-K43</f>
        <v>2659.7999999999997</v>
      </c>
    </row>
    <row r="44" spans="1:12" x14ac:dyDescent="0.4">
      <c r="A44" s="35">
        <v>41938</v>
      </c>
      <c r="B44" s="35">
        <v>41968</v>
      </c>
      <c r="C44" s="19">
        <v>6071.34</v>
      </c>
      <c r="D44" s="19">
        <v>6071.34</v>
      </c>
      <c r="E44" s="19">
        <f t="shared" si="18"/>
        <v>6071.34</v>
      </c>
      <c r="F44" s="19">
        <v>33</v>
      </c>
      <c r="G44" s="19">
        <v>33</v>
      </c>
      <c r="H44" s="19">
        <f t="shared" si="14"/>
        <v>33</v>
      </c>
      <c r="I44" s="19">
        <v>0</v>
      </c>
      <c r="J44" s="19">
        <v>0</v>
      </c>
      <c r="K44" s="19">
        <f t="shared" si="15"/>
        <v>0</v>
      </c>
      <c r="L44" s="23">
        <f t="shared" si="17"/>
        <v>6038.34</v>
      </c>
    </row>
    <row r="45" spans="1:12" x14ac:dyDescent="0.4">
      <c r="A45" s="35">
        <v>41969</v>
      </c>
      <c r="B45" s="35">
        <v>41998</v>
      </c>
      <c r="C45" s="19">
        <v>4866.84</v>
      </c>
      <c r="D45" s="19">
        <v>4866.84</v>
      </c>
      <c r="E45" s="19">
        <f t="shared" si="18"/>
        <v>4866.84</v>
      </c>
      <c r="F45" s="19">
        <v>27.06</v>
      </c>
      <c r="G45" s="19">
        <v>27.06</v>
      </c>
      <c r="H45" s="19">
        <f t="shared" si="14"/>
        <v>27.06</v>
      </c>
      <c r="I45" s="19">
        <v>0.14399999999999999</v>
      </c>
      <c r="J45" s="19">
        <v>0.14399999999999999</v>
      </c>
      <c r="K45" s="19">
        <f t="shared" si="15"/>
        <v>0.14399999999999999</v>
      </c>
      <c r="L45" s="23">
        <f t="shared" si="17"/>
        <v>4839.6359999999995</v>
      </c>
    </row>
    <row r="46" spans="1:12" x14ac:dyDescent="0.4">
      <c r="A46" s="35">
        <v>41999</v>
      </c>
      <c r="B46" s="35">
        <v>42004</v>
      </c>
      <c r="C46" s="20">
        <v>356.78300000000002</v>
      </c>
      <c r="D46" s="19">
        <v>356.78300000000002</v>
      </c>
      <c r="E46" s="19">
        <f t="shared" si="18"/>
        <v>356.78300000000002</v>
      </c>
      <c r="F46" s="19">
        <v>9.452</v>
      </c>
      <c r="G46" s="19">
        <v>9.452</v>
      </c>
      <c r="H46" s="19">
        <f t="shared" si="14"/>
        <v>9.452</v>
      </c>
      <c r="I46" s="19">
        <v>0</v>
      </c>
      <c r="J46" s="19">
        <v>0</v>
      </c>
      <c r="K46" s="19">
        <f t="shared" si="15"/>
        <v>0</v>
      </c>
      <c r="L46" s="23">
        <f t="shared" si="17"/>
        <v>347.33100000000002</v>
      </c>
    </row>
    <row r="47" spans="1:12" x14ac:dyDescent="0.4">
      <c r="A47" s="50" t="s">
        <v>44</v>
      </c>
      <c r="B47" s="51"/>
      <c r="C47" s="21">
        <f>SUM(C34:C46)</f>
        <v>65503.935999999994</v>
      </c>
      <c r="D47" s="21">
        <f t="shared" ref="D47:I47" si="19">SUM(D34:D46)</f>
        <v>65503.935999999994</v>
      </c>
      <c r="E47" s="21">
        <f t="shared" si="19"/>
        <v>65503.935999999994</v>
      </c>
      <c r="F47" s="21">
        <f t="shared" si="19"/>
        <v>399.91700000000003</v>
      </c>
      <c r="G47" s="21">
        <f t="shared" si="19"/>
        <v>399.91700000000003</v>
      </c>
      <c r="H47" s="21">
        <f t="shared" si="19"/>
        <v>399.91700000000003</v>
      </c>
      <c r="I47" s="21">
        <f t="shared" si="19"/>
        <v>2.02</v>
      </c>
      <c r="J47" s="21">
        <f t="shared" ref="J47:K47" si="20">SUM(J34:J46)</f>
        <v>2.02</v>
      </c>
      <c r="K47" s="21">
        <f t="shared" si="20"/>
        <v>2.02</v>
      </c>
      <c r="L47" s="21">
        <f>SUM(L34:L46)</f>
        <v>65101.999000000003</v>
      </c>
    </row>
    <row r="48" spans="1:12" x14ac:dyDescent="0.4">
      <c r="A48" s="35"/>
      <c r="B48" s="35"/>
      <c r="C48" s="19"/>
      <c r="D48" s="19"/>
      <c r="E48" s="19"/>
      <c r="F48" s="19"/>
      <c r="G48" s="19"/>
      <c r="H48" s="19"/>
      <c r="I48" s="19"/>
      <c r="J48" s="19"/>
      <c r="K48" s="19"/>
      <c r="L48" s="31"/>
    </row>
    <row r="49" spans="1:12" x14ac:dyDescent="0.4">
      <c r="A49" s="35">
        <v>42005</v>
      </c>
      <c r="B49" s="35">
        <v>42035</v>
      </c>
      <c r="C49" s="19">
        <f>1843.38-C46</f>
        <v>1486.5970000000002</v>
      </c>
      <c r="D49" s="19">
        <v>1486.5970000000002</v>
      </c>
      <c r="E49" s="19">
        <f>MIN(C49,D49)</f>
        <v>1486.5970000000002</v>
      </c>
      <c r="F49" s="19">
        <f>48.84-F46</f>
        <v>39.388000000000005</v>
      </c>
      <c r="G49" s="19">
        <v>39.388000000000005</v>
      </c>
      <c r="H49" s="19">
        <f t="shared" ref="H49:H60" si="21">MAX(F49,G49)</f>
        <v>39.388000000000005</v>
      </c>
      <c r="I49" s="19">
        <v>0</v>
      </c>
      <c r="J49" s="19">
        <v>0</v>
      </c>
      <c r="K49" s="19">
        <f t="shared" ref="K49:K60" si="22">MAX(I49,J49)</f>
        <v>0</v>
      </c>
      <c r="L49" s="23">
        <f>E49-H49-K49</f>
        <v>1447.2090000000003</v>
      </c>
    </row>
    <row r="50" spans="1:12" x14ac:dyDescent="0.4">
      <c r="A50" s="35">
        <v>42036</v>
      </c>
      <c r="B50" s="35">
        <v>42063</v>
      </c>
      <c r="C50" s="19">
        <v>3139.62</v>
      </c>
      <c r="D50" s="19">
        <v>3139.62</v>
      </c>
      <c r="E50" s="19">
        <f t="shared" ref="E50:E60" si="23">MIN(C50,D50)</f>
        <v>3139.62</v>
      </c>
      <c r="F50" s="19">
        <v>33.659999999999997</v>
      </c>
      <c r="G50" s="19">
        <v>33.659999999999997</v>
      </c>
      <c r="H50" s="19">
        <f t="shared" si="21"/>
        <v>33.659999999999997</v>
      </c>
      <c r="I50" s="19">
        <v>0</v>
      </c>
      <c r="J50" s="19">
        <v>0</v>
      </c>
      <c r="K50" s="19">
        <f t="shared" si="22"/>
        <v>0</v>
      </c>
      <c r="L50" s="23">
        <f t="shared" ref="L50:L60" si="24">E50-H50-K50</f>
        <v>3105.96</v>
      </c>
    </row>
    <row r="51" spans="1:12" x14ac:dyDescent="0.4">
      <c r="A51" s="35">
        <v>42064</v>
      </c>
      <c r="B51" s="35">
        <v>42094</v>
      </c>
      <c r="C51" s="19">
        <v>3457.74</v>
      </c>
      <c r="D51" s="19">
        <v>3457.74</v>
      </c>
      <c r="E51" s="19">
        <f t="shared" si="23"/>
        <v>3457.74</v>
      </c>
      <c r="F51" s="19">
        <v>24.42</v>
      </c>
      <c r="G51" s="19">
        <v>24.42</v>
      </c>
      <c r="H51" s="19">
        <f t="shared" si="21"/>
        <v>24.42</v>
      </c>
      <c r="I51" s="19">
        <v>0</v>
      </c>
      <c r="J51" s="19">
        <v>0</v>
      </c>
      <c r="K51" s="19">
        <f t="shared" si="22"/>
        <v>0</v>
      </c>
      <c r="L51" s="23">
        <f t="shared" si="24"/>
        <v>3433.3199999999997</v>
      </c>
    </row>
    <row r="52" spans="1:12" x14ac:dyDescent="0.4">
      <c r="A52" s="35">
        <v>42095</v>
      </c>
      <c r="B52" s="35">
        <v>42124</v>
      </c>
      <c r="C52" s="19">
        <v>6481.2</v>
      </c>
      <c r="D52" s="19">
        <v>6481.2</v>
      </c>
      <c r="E52" s="19">
        <f t="shared" si="23"/>
        <v>6481.2</v>
      </c>
      <c r="F52" s="19">
        <v>19.8</v>
      </c>
      <c r="G52" s="19">
        <v>19.8</v>
      </c>
      <c r="H52" s="19">
        <f t="shared" si="21"/>
        <v>19.8</v>
      </c>
      <c r="I52" s="19">
        <v>0</v>
      </c>
      <c r="J52" s="19">
        <v>0</v>
      </c>
      <c r="K52" s="19">
        <f t="shared" si="22"/>
        <v>0</v>
      </c>
      <c r="L52" s="23">
        <f t="shared" si="24"/>
        <v>6461.4</v>
      </c>
    </row>
    <row r="53" spans="1:12" x14ac:dyDescent="0.4">
      <c r="A53" s="35">
        <v>42125</v>
      </c>
      <c r="B53" s="35">
        <v>42155</v>
      </c>
      <c r="C53" s="19">
        <v>6394.74</v>
      </c>
      <c r="D53" s="19">
        <v>6394.74</v>
      </c>
      <c r="E53" s="19">
        <f t="shared" si="23"/>
        <v>6394.74</v>
      </c>
      <c r="F53" s="19">
        <v>19.14</v>
      </c>
      <c r="G53" s="19">
        <v>19.14</v>
      </c>
      <c r="H53" s="19">
        <f t="shared" si="21"/>
        <v>19.14</v>
      </c>
      <c r="I53" s="19">
        <v>0</v>
      </c>
      <c r="J53" s="19">
        <v>0</v>
      </c>
      <c r="K53" s="19">
        <f t="shared" si="22"/>
        <v>0</v>
      </c>
      <c r="L53" s="23">
        <f t="shared" si="24"/>
        <v>6375.5999999999995</v>
      </c>
    </row>
    <row r="54" spans="1:12" x14ac:dyDescent="0.4">
      <c r="A54" s="35">
        <v>42156</v>
      </c>
      <c r="B54" s="35">
        <v>42185</v>
      </c>
      <c r="C54" s="19">
        <v>14630.88</v>
      </c>
      <c r="D54" s="19">
        <v>14630.88</v>
      </c>
      <c r="E54" s="19">
        <f t="shared" si="23"/>
        <v>14630.88</v>
      </c>
      <c r="F54" s="19">
        <v>0</v>
      </c>
      <c r="G54" s="19">
        <v>0</v>
      </c>
      <c r="H54" s="19">
        <f t="shared" si="21"/>
        <v>0</v>
      </c>
      <c r="I54" s="19">
        <v>0</v>
      </c>
      <c r="J54" s="19">
        <v>0</v>
      </c>
      <c r="K54" s="19">
        <f t="shared" si="22"/>
        <v>0</v>
      </c>
      <c r="L54" s="23">
        <f t="shared" si="24"/>
        <v>14630.88</v>
      </c>
    </row>
    <row r="55" spans="1:12" x14ac:dyDescent="0.4">
      <c r="A55" s="35">
        <v>42186</v>
      </c>
      <c r="B55" s="35">
        <v>42216</v>
      </c>
      <c r="C55" s="19">
        <v>6312.9</v>
      </c>
      <c r="D55" s="19">
        <v>6312.9</v>
      </c>
      <c r="E55" s="19">
        <f t="shared" si="23"/>
        <v>6312.9</v>
      </c>
      <c r="F55" s="19">
        <v>20.46</v>
      </c>
      <c r="G55" s="19">
        <v>20.46</v>
      </c>
      <c r="H55" s="19">
        <f t="shared" si="21"/>
        <v>20.46</v>
      </c>
      <c r="I55" s="19">
        <v>0</v>
      </c>
      <c r="J55" s="19">
        <v>0</v>
      </c>
      <c r="K55" s="19">
        <f t="shared" si="22"/>
        <v>0</v>
      </c>
      <c r="L55" s="23">
        <f t="shared" si="24"/>
        <v>6292.44</v>
      </c>
    </row>
    <row r="56" spans="1:12" x14ac:dyDescent="0.4">
      <c r="A56" s="35">
        <v>42217</v>
      </c>
      <c r="B56" s="35">
        <v>42247</v>
      </c>
      <c r="C56" s="19">
        <v>4519.68</v>
      </c>
      <c r="D56" s="19">
        <v>4519.68</v>
      </c>
      <c r="E56" s="19">
        <f t="shared" si="23"/>
        <v>4519.68</v>
      </c>
      <c r="F56" s="19">
        <v>29.04</v>
      </c>
      <c r="G56" s="19">
        <v>29.04</v>
      </c>
      <c r="H56" s="19">
        <f t="shared" si="21"/>
        <v>29.04</v>
      </c>
      <c r="I56" s="19">
        <v>5.1999999999999998E-2</v>
      </c>
      <c r="J56" s="19">
        <v>5.1999999999999998E-2</v>
      </c>
      <c r="K56" s="19">
        <f t="shared" si="22"/>
        <v>5.1999999999999998E-2</v>
      </c>
      <c r="L56" s="23">
        <f t="shared" si="24"/>
        <v>4490.5880000000006</v>
      </c>
    </row>
    <row r="57" spans="1:12" x14ac:dyDescent="0.4">
      <c r="A57" s="35">
        <v>42248</v>
      </c>
      <c r="B57" s="35">
        <v>42277</v>
      </c>
      <c r="C57" s="19">
        <v>6168.36</v>
      </c>
      <c r="D57" s="19">
        <v>6168.36</v>
      </c>
      <c r="E57" s="19">
        <f t="shared" si="23"/>
        <v>6168.36</v>
      </c>
      <c r="F57" s="19">
        <v>23.1</v>
      </c>
      <c r="G57" s="19">
        <v>23.1</v>
      </c>
      <c r="H57" s="19">
        <f t="shared" si="21"/>
        <v>23.1</v>
      </c>
      <c r="I57" s="19">
        <v>0.20799999999999999</v>
      </c>
      <c r="J57" s="19">
        <v>0.20799999999999999</v>
      </c>
      <c r="K57" s="19">
        <f t="shared" si="22"/>
        <v>0.20799999999999999</v>
      </c>
      <c r="L57" s="23">
        <f t="shared" si="24"/>
        <v>6145.0519999999997</v>
      </c>
    </row>
    <row r="58" spans="1:12" x14ac:dyDescent="0.4">
      <c r="A58" s="35">
        <v>42278</v>
      </c>
      <c r="B58" s="35">
        <v>42308</v>
      </c>
      <c r="C58" s="19">
        <v>2706.66</v>
      </c>
      <c r="D58" s="19">
        <v>2706.66</v>
      </c>
      <c r="E58" s="19">
        <f t="shared" si="23"/>
        <v>2706.66</v>
      </c>
      <c r="F58" s="19">
        <v>25.74</v>
      </c>
      <c r="G58" s="19">
        <v>25.74</v>
      </c>
      <c r="H58" s="19">
        <f t="shared" si="21"/>
        <v>25.74</v>
      </c>
      <c r="I58" s="19">
        <v>0</v>
      </c>
      <c r="J58" s="19">
        <v>0</v>
      </c>
      <c r="K58" s="19">
        <f t="shared" si="22"/>
        <v>0</v>
      </c>
      <c r="L58" s="23">
        <f>E58-H58-K58</f>
        <v>2680.92</v>
      </c>
    </row>
    <row r="59" spans="1:12" x14ac:dyDescent="0.4">
      <c r="A59" s="35">
        <v>42309</v>
      </c>
      <c r="B59" s="35">
        <v>42338</v>
      </c>
      <c r="C59" s="19">
        <v>882.42</v>
      </c>
      <c r="D59" s="19">
        <v>882.42</v>
      </c>
      <c r="E59" s="19">
        <f t="shared" si="23"/>
        <v>882.42</v>
      </c>
      <c r="F59" s="19">
        <v>122.1</v>
      </c>
      <c r="G59" s="19">
        <v>122.1</v>
      </c>
      <c r="H59" s="19">
        <f t="shared" si="21"/>
        <v>122.1</v>
      </c>
      <c r="I59" s="19">
        <v>0.21199999999999999</v>
      </c>
      <c r="J59" s="19">
        <v>0.21199999999999999</v>
      </c>
      <c r="K59" s="19">
        <f t="shared" si="22"/>
        <v>0.21199999999999999</v>
      </c>
      <c r="L59" s="23">
        <f t="shared" si="24"/>
        <v>760.10799999999995</v>
      </c>
    </row>
    <row r="60" spans="1:12" x14ac:dyDescent="0.4">
      <c r="A60" s="35">
        <v>42339</v>
      </c>
      <c r="B60" s="35">
        <v>42369</v>
      </c>
      <c r="C60" s="19">
        <v>1690.26</v>
      </c>
      <c r="D60" s="19">
        <v>1690.26</v>
      </c>
      <c r="E60" s="19">
        <f t="shared" si="23"/>
        <v>1690.26</v>
      </c>
      <c r="F60" s="19">
        <v>99</v>
      </c>
      <c r="G60" s="19">
        <v>99</v>
      </c>
      <c r="H60" s="19">
        <f t="shared" si="21"/>
        <v>99</v>
      </c>
      <c r="I60" s="19">
        <v>0</v>
      </c>
      <c r="J60" s="19">
        <v>0</v>
      </c>
      <c r="K60" s="19">
        <f t="shared" si="22"/>
        <v>0</v>
      </c>
      <c r="L60" s="23">
        <f t="shared" si="24"/>
        <v>1591.26</v>
      </c>
    </row>
    <row r="61" spans="1:12" x14ac:dyDescent="0.4">
      <c r="A61" s="50" t="s">
        <v>45</v>
      </c>
      <c r="B61" s="51"/>
      <c r="C61" s="21">
        <f>SUM(C49:C60)</f>
        <v>57871.056999999993</v>
      </c>
      <c r="D61" s="21">
        <f t="shared" ref="D61:L61" si="25">SUM(D49:D60)</f>
        <v>57871.056999999993</v>
      </c>
      <c r="E61" s="21">
        <f t="shared" si="25"/>
        <v>57871.056999999993</v>
      </c>
      <c r="F61" s="21">
        <f t="shared" si="25"/>
        <v>455.84800000000001</v>
      </c>
      <c r="G61" s="21">
        <f t="shared" si="25"/>
        <v>455.84800000000001</v>
      </c>
      <c r="H61" s="21">
        <f t="shared" si="25"/>
        <v>455.84800000000001</v>
      </c>
      <c r="I61" s="21">
        <f t="shared" si="25"/>
        <v>0.47199999999999998</v>
      </c>
      <c r="J61" s="21">
        <f t="shared" ref="J61:K61" si="26">SUM(J49:J60)</f>
        <v>0.47199999999999998</v>
      </c>
      <c r="K61" s="21">
        <f t="shared" si="26"/>
        <v>0.47199999999999998</v>
      </c>
      <c r="L61" s="21">
        <f t="shared" si="25"/>
        <v>57414.737000000008</v>
      </c>
    </row>
    <row r="62" spans="1:12" x14ac:dyDescent="0.4">
      <c r="A62" s="35"/>
      <c r="B62" s="35"/>
      <c r="C62" s="19"/>
      <c r="D62" s="19"/>
      <c r="E62" s="19"/>
      <c r="F62" s="19"/>
      <c r="G62" s="19"/>
      <c r="H62" s="19"/>
      <c r="I62" s="19"/>
      <c r="J62" s="19"/>
      <c r="K62" s="19"/>
      <c r="L62" s="31"/>
    </row>
    <row r="63" spans="1:12" x14ac:dyDescent="0.4">
      <c r="A63" s="35">
        <v>42370</v>
      </c>
      <c r="B63" s="35">
        <v>42400</v>
      </c>
      <c r="C63" s="19">
        <v>2775.3</v>
      </c>
      <c r="D63" s="19">
        <v>2775.3</v>
      </c>
      <c r="E63" s="19">
        <f>MIN(C63,D63)</f>
        <v>2775.3</v>
      </c>
      <c r="F63" s="19">
        <v>71.28</v>
      </c>
      <c r="G63" s="19">
        <v>71.28</v>
      </c>
      <c r="H63" s="19">
        <f t="shared" ref="H63:H70" si="27">MAX(F63,G63)</f>
        <v>71.28</v>
      </c>
      <c r="I63" s="19">
        <v>0.29199999999999998</v>
      </c>
      <c r="J63" s="19">
        <v>0.29199999999999998</v>
      </c>
      <c r="K63" s="19">
        <f t="shared" ref="K63:K70" si="28">MAX(I63,J63)</f>
        <v>0.29199999999999998</v>
      </c>
      <c r="L63" s="23">
        <f t="shared" ref="L63:L70" si="29">E63-H63-K63</f>
        <v>2703.7280000000001</v>
      </c>
    </row>
    <row r="64" spans="1:12" x14ac:dyDescent="0.4">
      <c r="A64" s="35">
        <v>42401</v>
      </c>
      <c r="B64" s="35">
        <v>42429</v>
      </c>
      <c r="C64" s="19">
        <v>3122.46</v>
      </c>
      <c r="D64" s="19">
        <v>3122.46</v>
      </c>
      <c r="E64" s="19">
        <f>MIN(C64,D64)</f>
        <v>3122.46</v>
      </c>
      <c r="F64" s="19">
        <v>39.6</v>
      </c>
      <c r="G64" s="19">
        <v>39.6</v>
      </c>
      <c r="H64" s="19">
        <f t="shared" si="27"/>
        <v>39.6</v>
      </c>
      <c r="I64" s="19">
        <v>0.14799999999999999</v>
      </c>
      <c r="J64" s="19">
        <v>0.14799999999999999</v>
      </c>
      <c r="K64" s="19">
        <f t="shared" si="28"/>
        <v>0.14799999999999999</v>
      </c>
      <c r="L64" s="23">
        <f t="shared" si="29"/>
        <v>3082.712</v>
      </c>
    </row>
    <row r="65" spans="1:12" x14ac:dyDescent="0.4">
      <c r="A65" s="35">
        <v>42430</v>
      </c>
      <c r="B65" s="35">
        <v>42460</v>
      </c>
      <c r="C65" s="19">
        <v>4577.1000000000004</v>
      </c>
      <c r="D65" s="19">
        <v>4577.1000000000004</v>
      </c>
      <c r="E65" s="19">
        <f t="shared" ref="E65:E70" si="30">MIN(C65,D65)</f>
        <v>4577.1000000000004</v>
      </c>
      <c r="F65" s="19">
        <v>34.32</v>
      </c>
      <c r="G65" s="19">
        <v>34.32</v>
      </c>
      <c r="H65" s="19">
        <f t="shared" si="27"/>
        <v>34.32</v>
      </c>
      <c r="I65" s="19">
        <v>0</v>
      </c>
      <c r="J65" s="19">
        <v>0</v>
      </c>
      <c r="K65" s="19">
        <f t="shared" si="28"/>
        <v>0</v>
      </c>
      <c r="L65" s="23">
        <f t="shared" si="29"/>
        <v>4542.7800000000007</v>
      </c>
    </row>
    <row r="66" spans="1:12" x14ac:dyDescent="0.4">
      <c r="A66" s="35">
        <v>42461</v>
      </c>
      <c r="B66" s="35">
        <v>42490</v>
      </c>
      <c r="C66" s="19">
        <v>12925.44</v>
      </c>
      <c r="D66" s="19">
        <v>12925.44</v>
      </c>
      <c r="E66" s="19">
        <f t="shared" si="30"/>
        <v>12925.44</v>
      </c>
      <c r="F66" s="19">
        <v>3.3</v>
      </c>
      <c r="G66" s="19">
        <v>3.3</v>
      </c>
      <c r="H66" s="19">
        <f t="shared" si="27"/>
        <v>3.3</v>
      </c>
      <c r="I66" s="19">
        <v>0</v>
      </c>
      <c r="J66" s="19">
        <v>0</v>
      </c>
      <c r="K66" s="19">
        <f t="shared" si="28"/>
        <v>0</v>
      </c>
      <c r="L66" s="23">
        <f t="shared" si="29"/>
        <v>12922.140000000001</v>
      </c>
    </row>
    <row r="67" spans="1:12" x14ac:dyDescent="0.4">
      <c r="A67" s="35">
        <v>42491</v>
      </c>
      <c r="B67" s="35">
        <v>42521</v>
      </c>
      <c r="C67" s="19">
        <v>9304.68</v>
      </c>
      <c r="D67" s="19">
        <v>9304.68</v>
      </c>
      <c r="E67" s="19">
        <f t="shared" si="30"/>
        <v>9304.68</v>
      </c>
      <c r="F67" s="19">
        <v>13.2</v>
      </c>
      <c r="G67" s="19">
        <v>13.2</v>
      </c>
      <c r="H67" s="19">
        <f t="shared" si="27"/>
        <v>13.2</v>
      </c>
      <c r="I67" s="19">
        <v>0</v>
      </c>
      <c r="J67" s="19">
        <v>0</v>
      </c>
      <c r="K67" s="19">
        <f t="shared" si="28"/>
        <v>0</v>
      </c>
      <c r="L67" s="23">
        <f t="shared" si="29"/>
        <v>9291.48</v>
      </c>
    </row>
    <row r="68" spans="1:12" x14ac:dyDescent="0.4">
      <c r="A68" s="35">
        <v>42522</v>
      </c>
      <c r="B68" s="35">
        <v>42551</v>
      </c>
      <c r="C68" s="19">
        <v>10080.84</v>
      </c>
      <c r="D68" s="19">
        <v>10080.84</v>
      </c>
      <c r="E68" s="19">
        <f t="shared" si="30"/>
        <v>10080.84</v>
      </c>
      <c r="F68" s="19">
        <v>12.54</v>
      </c>
      <c r="G68" s="19">
        <v>12.54</v>
      </c>
      <c r="H68" s="19">
        <f t="shared" si="27"/>
        <v>12.54</v>
      </c>
      <c r="I68" s="19">
        <v>0.2</v>
      </c>
      <c r="J68" s="19">
        <v>0.2</v>
      </c>
      <c r="K68" s="19">
        <f t="shared" si="28"/>
        <v>0.2</v>
      </c>
      <c r="L68" s="23">
        <f t="shared" si="29"/>
        <v>10068.099999999999</v>
      </c>
    </row>
    <row r="69" spans="1:12" x14ac:dyDescent="0.4">
      <c r="A69" s="35">
        <v>42552</v>
      </c>
      <c r="B69" s="35">
        <v>42582</v>
      </c>
      <c r="C69" s="19">
        <v>14909.4</v>
      </c>
      <c r="D69" s="19">
        <v>14909.4</v>
      </c>
      <c r="E69" s="19">
        <f t="shared" si="30"/>
        <v>14909.4</v>
      </c>
      <c r="F69" s="19">
        <v>3.3</v>
      </c>
      <c r="G69" s="19">
        <v>3.3</v>
      </c>
      <c r="H69" s="19">
        <f t="shared" si="27"/>
        <v>3.3</v>
      </c>
      <c r="I69" s="19">
        <v>0</v>
      </c>
      <c r="J69" s="19">
        <v>0</v>
      </c>
      <c r="K69" s="19">
        <f t="shared" si="28"/>
        <v>0</v>
      </c>
      <c r="L69" s="23">
        <f t="shared" si="29"/>
        <v>14906.1</v>
      </c>
    </row>
    <row r="70" spans="1:12" x14ac:dyDescent="0.4">
      <c r="A70" s="35">
        <v>42583</v>
      </c>
      <c r="B70" s="43">
        <v>42606</v>
      </c>
      <c r="C70" s="20">
        <v>5661.0110000000004</v>
      </c>
      <c r="D70" s="20">
        <v>5661.0110000000004</v>
      </c>
      <c r="E70" s="20">
        <f t="shared" si="30"/>
        <v>5661.0110000000004</v>
      </c>
      <c r="F70" s="20">
        <v>25.547999999999998</v>
      </c>
      <c r="G70" s="19">
        <v>25.547999999999998</v>
      </c>
      <c r="H70" s="19">
        <f t="shared" si="27"/>
        <v>25.547999999999998</v>
      </c>
      <c r="I70" s="19">
        <v>0.54500000000000004</v>
      </c>
      <c r="J70" s="19">
        <v>0.54500000000000004</v>
      </c>
      <c r="K70" s="19">
        <f t="shared" si="28"/>
        <v>0.54500000000000004</v>
      </c>
      <c r="L70" s="23">
        <f t="shared" si="29"/>
        <v>5634.9180000000006</v>
      </c>
    </row>
    <row r="71" spans="1:12" x14ac:dyDescent="0.4">
      <c r="A71" s="50" t="s">
        <v>46</v>
      </c>
      <c r="B71" s="51"/>
      <c r="C71" s="21">
        <f t="shared" ref="C71:L71" si="31">SUM(C63:C70)</f>
        <v>63356.231000000007</v>
      </c>
      <c r="D71" s="21">
        <f t="shared" si="31"/>
        <v>63356.231000000007</v>
      </c>
      <c r="E71" s="21">
        <f t="shared" si="31"/>
        <v>63356.231000000007</v>
      </c>
      <c r="F71" s="21">
        <f t="shared" si="31"/>
        <v>203.08799999999999</v>
      </c>
      <c r="G71" s="21">
        <f t="shared" si="31"/>
        <v>203.08799999999999</v>
      </c>
      <c r="H71" s="21">
        <f t="shared" si="31"/>
        <v>203.08799999999999</v>
      </c>
      <c r="I71" s="21">
        <f t="shared" si="31"/>
        <v>1.1850000000000001</v>
      </c>
      <c r="J71" s="21">
        <f t="shared" ref="J71:K71" si="32">SUM(J63:J70)</f>
        <v>1.1850000000000001</v>
      </c>
      <c r="K71" s="21">
        <f t="shared" si="32"/>
        <v>1.1850000000000001</v>
      </c>
      <c r="L71" s="21">
        <f t="shared" si="31"/>
        <v>63151.957999999999</v>
      </c>
    </row>
    <row r="72" spans="1:12" x14ac:dyDescent="0.4">
      <c r="A72" s="48" t="s">
        <v>26</v>
      </c>
      <c r="B72" s="49"/>
      <c r="C72" s="21">
        <f>C17+C32+C47+C61+C71</f>
        <v>292468.10200000001</v>
      </c>
      <c r="D72" s="21">
        <f t="shared" ref="D72:I72" si="33">D17+D32+D47+D61+D71</f>
        <v>292468.10200000001</v>
      </c>
      <c r="E72" s="21">
        <f t="shared" si="33"/>
        <v>292468.10200000001</v>
      </c>
      <c r="F72" s="21">
        <f t="shared" si="33"/>
        <v>1704.808</v>
      </c>
      <c r="G72" s="21">
        <f t="shared" si="33"/>
        <v>1704.808</v>
      </c>
      <c r="H72" s="21">
        <f t="shared" si="33"/>
        <v>1704.808</v>
      </c>
      <c r="I72" s="21">
        <f t="shared" si="33"/>
        <v>4.9690000000000003</v>
      </c>
      <c r="J72" s="21">
        <f t="shared" ref="J72:K72" si="34">J17+J32+J47+J61+J71</f>
        <v>4.9690000000000003</v>
      </c>
      <c r="K72" s="21">
        <f t="shared" si="34"/>
        <v>4.9690000000000003</v>
      </c>
      <c r="L72" s="21">
        <f>L17+L32+L47+L61+L71</f>
        <v>290758.32500000001</v>
      </c>
    </row>
  </sheetData>
  <mergeCells count="13">
    <mergeCell ref="A1:L1"/>
    <mergeCell ref="A2:L2"/>
    <mergeCell ref="C6:E6"/>
    <mergeCell ref="F6:H6"/>
    <mergeCell ref="L6:L7"/>
    <mergeCell ref="A6:B6"/>
    <mergeCell ref="I6:K6"/>
    <mergeCell ref="A72:B72"/>
    <mergeCell ref="A17:B17"/>
    <mergeCell ref="A32:B32"/>
    <mergeCell ref="A47:B47"/>
    <mergeCell ref="A61:B61"/>
    <mergeCell ref="A71:B71"/>
  </mergeCells>
  <phoneticPr fontId="18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17"/>
  <sheetViews>
    <sheetView zoomScale="70" zoomScaleNormal="70" workbookViewId="0">
      <selection activeCell="J6" sqref="J6"/>
    </sheetView>
  </sheetViews>
  <sheetFormatPr defaultColWidth="9.23046875" defaultRowHeight="16" x14ac:dyDescent="0.4"/>
  <cols>
    <col min="1" max="1" width="3.4609375" style="1" customWidth="1"/>
    <col min="2" max="3" width="18.15234375" style="36" customWidth="1"/>
    <col min="4" max="5" width="16.921875" style="2" customWidth="1"/>
    <col min="6" max="10" width="19.23046875" style="2" customWidth="1"/>
    <col min="11" max="11" width="12.07421875" style="1" bestFit="1" customWidth="1"/>
    <col min="12" max="12" width="13.61328125" style="1" customWidth="1"/>
    <col min="13" max="13" width="10.61328125" style="1" customWidth="1"/>
    <col min="14" max="14" width="9.23046875" style="1"/>
    <col min="15" max="15" width="14.84375" style="1" customWidth="1"/>
    <col min="16" max="16384" width="9.23046875" style="1"/>
  </cols>
  <sheetData>
    <row r="2" spans="2:14" ht="19" x14ac:dyDescent="0.35">
      <c r="B2" s="61" t="s">
        <v>54</v>
      </c>
      <c r="C2" s="61"/>
      <c r="D2" s="61"/>
      <c r="E2" s="61"/>
      <c r="F2" s="61"/>
      <c r="G2" s="61"/>
      <c r="H2" s="61"/>
      <c r="I2" s="61"/>
      <c r="J2" s="61"/>
    </row>
    <row r="3" spans="2:14" ht="34" x14ac:dyDescent="0.35">
      <c r="B3" s="64" t="s">
        <v>17</v>
      </c>
      <c r="C3" s="65"/>
      <c r="D3" s="62" t="s">
        <v>49</v>
      </c>
      <c r="E3" s="62"/>
      <c r="F3" s="3" t="s">
        <v>27</v>
      </c>
      <c r="G3" s="3" t="s">
        <v>28</v>
      </c>
      <c r="H3" s="3" t="s">
        <v>29</v>
      </c>
      <c r="I3" s="3" t="s">
        <v>30</v>
      </c>
      <c r="J3" s="9" t="s">
        <v>31</v>
      </c>
    </row>
    <row r="4" spans="2:14" x14ac:dyDescent="0.35">
      <c r="B4" s="37" t="s">
        <v>47</v>
      </c>
      <c r="C4" s="37" t="s">
        <v>41</v>
      </c>
      <c r="D4" s="62" t="s">
        <v>32</v>
      </c>
      <c r="E4" s="62"/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</row>
    <row r="5" spans="2:14" x14ac:dyDescent="0.35">
      <c r="B5" s="38">
        <f>'Monitoring data &amp; Crosscheck'!A8</f>
        <v>41030</v>
      </c>
      <c r="C5" s="38">
        <f>'Monitoring data &amp; Crosscheck'!B16</f>
        <v>41274</v>
      </c>
      <c r="D5" s="63">
        <v>50498.64</v>
      </c>
      <c r="E5" s="63"/>
      <c r="F5" s="4">
        <v>0.77370000000000005</v>
      </c>
      <c r="G5" s="5">
        <f>INT(D5*F5)</f>
        <v>39070</v>
      </c>
      <c r="H5" s="5">
        <v>0</v>
      </c>
      <c r="I5" s="5">
        <v>0</v>
      </c>
      <c r="J5" s="5">
        <f>ROUNDDOWN(G5-H5-I5,0)</f>
        <v>39070</v>
      </c>
      <c r="M5" s="10"/>
      <c r="N5" s="10"/>
    </row>
    <row r="6" spans="2:14" x14ac:dyDescent="0.35">
      <c r="B6" s="38">
        <f>'Monitoring data &amp; Crosscheck'!A19</f>
        <v>41275</v>
      </c>
      <c r="C6" s="38">
        <f>'Monitoring data &amp; Crosscheck'!B31</f>
        <v>41639</v>
      </c>
      <c r="D6" s="63">
        <f>'Monitoring data &amp; Crosscheck'!L32</f>
        <v>54590.990999999995</v>
      </c>
      <c r="E6" s="63"/>
      <c r="F6" s="4">
        <v>0.77370000000000005</v>
      </c>
      <c r="G6" s="5">
        <f>INT(D6*F6)</f>
        <v>42237</v>
      </c>
      <c r="H6" s="5">
        <v>0</v>
      </c>
      <c r="I6" s="5">
        <v>0</v>
      </c>
      <c r="J6" s="5">
        <f t="shared" ref="J6:J9" si="0">ROUNDDOWN(G6-H6-I6,0)</f>
        <v>42237</v>
      </c>
      <c r="M6" s="10"/>
    </row>
    <row r="7" spans="2:14" x14ac:dyDescent="0.35">
      <c r="B7" s="38">
        <f>'Monitoring data &amp; Crosscheck'!A34</f>
        <v>41640</v>
      </c>
      <c r="C7" s="38">
        <f>'Monitoring data &amp; Crosscheck'!B46</f>
        <v>42004</v>
      </c>
      <c r="D7" s="63">
        <f>'Monitoring data &amp; Crosscheck'!L47</f>
        <v>65101.999000000003</v>
      </c>
      <c r="E7" s="63"/>
      <c r="F7" s="4">
        <v>0.77370000000000005</v>
      </c>
      <c r="G7" s="5">
        <f t="shared" ref="G7:G9" si="1">INT(D7*F7)</f>
        <v>50369</v>
      </c>
      <c r="H7" s="5">
        <v>0</v>
      </c>
      <c r="I7" s="5">
        <v>0</v>
      </c>
      <c r="J7" s="5">
        <f t="shared" si="0"/>
        <v>50369</v>
      </c>
      <c r="M7" s="10"/>
    </row>
    <row r="8" spans="2:14" x14ac:dyDescent="0.35">
      <c r="B8" s="38">
        <f>'Monitoring data &amp; Crosscheck'!A49</f>
        <v>42005</v>
      </c>
      <c r="C8" s="38">
        <f>'Monitoring data &amp; Crosscheck'!B60</f>
        <v>42369</v>
      </c>
      <c r="D8" s="63">
        <f>'Monitoring data &amp; Crosscheck'!L61</f>
        <v>57414.737000000008</v>
      </c>
      <c r="E8" s="63"/>
      <c r="F8" s="4">
        <v>0.77370000000000005</v>
      </c>
      <c r="G8" s="5">
        <f t="shared" si="1"/>
        <v>44421</v>
      </c>
      <c r="H8" s="5">
        <v>0</v>
      </c>
      <c r="I8" s="5">
        <v>0</v>
      </c>
      <c r="J8" s="5">
        <f t="shared" si="0"/>
        <v>44421</v>
      </c>
      <c r="M8" s="10"/>
    </row>
    <row r="9" spans="2:14" x14ac:dyDescent="0.35">
      <c r="B9" s="38">
        <f>'Monitoring data &amp; Crosscheck'!A63</f>
        <v>42370</v>
      </c>
      <c r="C9" s="38">
        <f>'Monitoring data &amp; Crosscheck'!B70</f>
        <v>42606</v>
      </c>
      <c r="D9" s="63">
        <f>'Monitoring data &amp; Crosscheck'!L71</f>
        <v>63151.957999999999</v>
      </c>
      <c r="E9" s="63"/>
      <c r="F9" s="4">
        <v>0.77370000000000005</v>
      </c>
      <c r="G9" s="5">
        <f t="shared" si="1"/>
        <v>48860</v>
      </c>
      <c r="H9" s="5">
        <v>0</v>
      </c>
      <c r="I9" s="5">
        <v>0</v>
      </c>
      <c r="J9" s="5">
        <f t="shared" si="0"/>
        <v>48860</v>
      </c>
      <c r="M9" s="10"/>
    </row>
    <row r="10" spans="2:14" x14ac:dyDescent="0.35">
      <c r="B10" s="67" t="s">
        <v>26</v>
      </c>
      <c r="C10" s="68"/>
      <c r="D10" s="66">
        <f>SUM(D5:E9)</f>
        <v>290758.32500000001</v>
      </c>
      <c r="E10" s="66"/>
      <c r="F10" s="6" t="s">
        <v>48</v>
      </c>
      <c r="G10" s="7">
        <f>SUM(G5:G9)</f>
        <v>224957</v>
      </c>
      <c r="H10" s="7">
        <v>0</v>
      </c>
      <c r="I10" s="7">
        <v>0</v>
      </c>
      <c r="J10" s="7">
        <f>SUM(J5:J9)</f>
        <v>224957</v>
      </c>
    </row>
    <row r="13" spans="2:14" ht="39" customHeight="1" x14ac:dyDescent="0.4">
      <c r="B13" s="61" t="s">
        <v>55</v>
      </c>
      <c r="C13" s="61"/>
      <c r="D13" s="61"/>
      <c r="E13" s="61"/>
      <c r="F13" s="61"/>
      <c r="G13" s="61"/>
      <c r="H13" s="61"/>
      <c r="M13" s="11"/>
    </row>
    <row r="14" spans="2:14" ht="48" customHeight="1" x14ac:dyDescent="0.4">
      <c r="B14" s="71" t="s">
        <v>17</v>
      </c>
      <c r="C14" s="71"/>
      <c r="D14" s="73" t="s">
        <v>50</v>
      </c>
      <c r="E14" s="74"/>
      <c r="F14" s="73" t="s">
        <v>51</v>
      </c>
      <c r="G14" s="74"/>
      <c r="H14" s="69" t="s">
        <v>38</v>
      </c>
      <c r="L14" s="11"/>
      <c r="N14" s="11"/>
    </row>
    <row r="15" spans="2:14" x14ac:dyDescent="0.4">
      <c r="B15" s="37" t="s">
        <v>47</v>
      </c>
      <c r="C15" s="37" t="s">
        <v>41</v>
      </c>
      <c r="D15" s="75"/>
      <c r="E15" s="76"/>
      <c r="F15" s="75"/>
      <c r="G15" s="76"/>
      <c r="H15" s="70"/>
    </row>
    <row r="16" spans="2:14" x14ac:dyDescent="0.4">
      <c r="B16" s="38">
        <v>41030</v>
      </c>
      <c r="C16" s="38">
        <v>42606</v>
      </c>
      <c r="D16" s="77">
        <f>J10</f>
        <v>224957</v>
      </c>
      <c r="E16" s="77"/>
      <c r="F16" s="72">
        <f>58051/365*(C16-B16+1)</f>
        <v>250812.12876712327</v>
      </c>
      <c r="G16" s="72"/>
      <c r="H16" s="42">
        <f t="shared" ref="H16" si="2">D16/F16-1</f>
        <v>-0.10308563981421137</v>
      </c>
      <c r="J16" s="39"/>
    </row>
    <row r="17" spans="4:4" x14ac:dyDescent="0.4">
      <c r="D17" s="8"/>
    </row>
  </sheetData>
  <mergeCells count="18">
    <mergeCell ref="H14:H15"/>
    <mergeCell ref="B14:C14"/>
    <mergeCell ref="F16:G16"/>
    <mergeCell ref="D14:E15"/>
    <mergeCell ref="F14:G15"/>
    <mergeCell ref="D16:E16"/>
    <mergeCell ref="B13:H13"/>
    <mergeCell ref="B2:J2"/>
    <mergeCell ref="D3:E3"/>
    <mergeCell ref="D4:E4"/>
    <mergeCell ref="D5:E5"/>
    <mergeCell ref="D6:E6"/>
    <mergeCell ref="B3:C3"/>
    <mergeCell ref="D7:E7"/>
    <mergeCell ref="D8:E8"/>
    <mergeCell ref="D9:E9"/>
    <mergeCell ref="D10:E10"/>
    <mergeCell ref="B10:C10"/>
  </mergeCells>
  <phoneticPr fontId="1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Cover</vt:lpstr>
      <vt:lpstr>Monitoring data &amp; Crosscheck</vt:lpstr>
      <vt:lpstr>ER Calculation &amp;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张 子潇</cp:lastModifiedBy>
  <dcterms:created xsi:type="dcterms:W3CDTF">2021-08-19T08:15:00Z</dcterms:created>
  <dcterms:modified xsi:type="dcterms:W3CDTF">2022-10-14T05:58:10Z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50ADA2CE3F1742D385F218FE5DF9CBAC</vt:lpwstr>
  </property>
  <property fmtid="{D5CDD505-2E9C-101B-9397-08002B2CF9AE}" pid="3" name="KSOProductBuildVer">
    <vt:lpwstr>2052-11.1.0.11045</vt:lpwstr>
  </property>
</Properties>
</file>